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2"/>
  <workbookPr autoCompressPictures="0"/>
  <mc:AlternateContent xmlns:mc="http://schemas.openxmlformats.org/markup-compatibility/2006">
    <mc:Choice Requires="x15">
      <x15ac:absPath xmlns:x15ac="http://schemas.microsoft.com/office/spreadsheetml/2010/11/ac" url="/Users/johannthaler/Library/Mobile Documents/com~apple~CloudDocs/Documents/Persoenliches /BURN/GS PoA/1st verification_GS10790/submission to SustainCert/round II/"/>
    </mc:Choice>
  </mc:AlternateContent>
  <xr:revisionPtr revIDLastSave="0" documentId="13_ncr:1_{AA66A752-2503-EC4E-A6F4-B91C3135C913}" xr6:coauthVersionLast="47" xr6:coauthVersionMax="47" xr10:uidLastSave="{00000000-0000-0000-0000-000000000000}"/>
  <bookViews>
    <workbookView xWindow="-200" yWindow="4600" windowWidth="28520" windowHeight="12320" tabRatio="500" firstSheet="2" activeTab="6" xr2:uid="{00000000-000D-0000-FFFF-FFFF00000000}"/>
  </bookViews>
  <sheets>
    <sheet name="Baseline Survey_KPT" sheetId="10" r:id="rId1"/>
    <sheet name="Project Survey_KPT" sheetId="11" r:id="rId2"/>
    <sheet name="Unpaired sampling " sheetId="17" r:id="rId3"/>
    <sheet name="Parameters" sheetId="8" r:id="rId4"/>
    <sheet name="Project fuel consumption per HH" sheetId="12" r:id="rId5"/>
    <sheet name="Summary_KPT" sheetId="16" r:id="rId6"/>
    <sheet name="ER ICS TPDDTEC" sheetId="13" r:id="rId7"/>
    <sheet name="Th. Energy savings unit level" sheetId="15" r:id="rId8"/>
    <sheet name="EMISSION FACTOR" sheetId="14" r:id="rId9"/>
  </sheets>
  <externalReferences>
    <externalReference r:id="rId10"/>
  </externalReferences>
  <definedNames>
    <definedName name="_xlnm._FilterDatabase" localSheetId="0" hidden="1">'Baseline Survey_KPT'!$A$2:$IY$121</definedName>
    <definedName name="_xlnm._FilterDatabase" localSheetId="1" hidden="1">'Project Survey_KPT'!$A$2:$GD$2</definedName>
  </definedNames>
  <calcPr calcId="191028" concurrentCalc="0"/>
  <pivotCaches>
    <pivotCache cacheId="10" r:id="rId11"/>
    <pivotCache cacheId="11" r:id="rId12"/>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15" l="1"/>
  <c r="C9" i="15"/>
  <c r="F3" i="12"/>
  <c r="F4" i="12"/>
  <c r="F5" i="12"/>
  <c r="F6"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2" i="12"/>
  <c r="A3" i="12"/>
  <c r="B3" i="12"/>
  <c r="A4" i="12"/>
  <c r="B4" i="12"/>
  <c r="A5" i="12"/>
  <c r="B5" i="12"/>
  <c r="A6" i="12"/>
  <c r="B6" i="12"/>
  <c r="A7" i="12"/>
  <c r="B7" i="12"/>
  <c r="A8" i="12"/>
  <c r="B8" i="12"/>
  <c r="A9" i="12"/>
  <c r="B9" i="12"/>
  <c r="A10" i="12"/>
  <c r="B10" i="12"/>
  <c r="A11" i="12"/>
  <c r="B11" i="12"/>
  <c r="A12" i="12"/>
  <c r="B12" i="12"/>
  <c r="A13" i="12"/>
  <c r="B13" i="12"/>
  <c r="A14" i="12"/>
  <c r="B14" i="12"/>
  <c r="A15" i="12"/>
  <c r="B15" i="12"/>
  <c r="A16" i="12"/>
  <c r="B16" i="12"/>
  <c r="A17" i="12"/>
  <c r="B17" i="12"/>
  <c r="A18" i="12"/>
  <c r="B18" i="12"/>
  <c r="A19" i="12"/>
  <c r="B19" i="12"/>
  <c r="A20" i="12"/>
  <c r="B20" i="12"/>
  <c r="A21" i="12"/>
  <c r="B21" i="12"/>
  <c r="A22" i="12"/>
  <c r="B22" i="12"/>
  <c r="A23" i="12"/>
  <c r="B23" i="12"/>
  <c r="A24" i="12"/>
  <c r="B24" i="12"/>
  <c r="A25" i="12"/>
  <c r="B25" i="12"/>
  <c r="A26" i="12"/>
  <c r="B26" i="12"/>
  <c r="A27" i="12"/>
  <c r="B27" i="12"/>
  <c r="A28" i="12"/>
  <c r="B28" i="12"/>
  <c r="A29" i="12"/>
  <c r="B29" i="12"/>
  <c r="A30" i="12"/>
  <c r="B30" i="12"/>
  <c r="A31" i="12"/>
  <c r="B31" i="12"/>
  <c r="A32" i="12"/>
  <c r="B32" i="12"/>
  <c r="A33" i="12"/>
  <c r="B33" i="12"/>
  <c r="A34" i="12"/>
  <c r="B34" i="12"/>
  <c r="A35" i="12"/>
  <c r="B35" i="12"/>
  <c r="A36" i="12"/>
  <c r="B36" i="12"/>
  <c r="A37" i="12"/>
  <c r="B37" i="12"/>
  <c r="A38" i="12"/>
  <c r="B38" i="12"/>
  <c r="A39" i="12"/>
  <c r="B39" i="12"/>
  <c r="A40" i="12"/>
  <c r="B40" i="12"/>
  <c r="A41" i="12"/>
  <c r="B41" i="12"/>
  <c r="A42" i="12"/>
  <c r="B42" i="12"/>
  <c r="A43" i="12"/>
  <c r="B43" i="12"/>
  <c r="A44" i="12"/>
  <c r="B44" i="12"/>
  <c r="A45" i="12"/>
  <c r="B45" i="12"/>
  <c r="A46" i="12"/>
  <c r="B46" i="12"/>
  <c r="A47" i="12"/>
  <c r="B47" i="12"/>
  <c r="A48" i="12"/>
  <c r="B48" i="12"/>
  <c r="A49" i="12"/>
  <c r="B49" i="12"/>
  <c r="A50" i="12"/>
  <c r="B50" i="12"/>
  <c r="A51" i="12"/>
  <c r="B51" i="12"/>
  <c r="A52" i="12"/>
  <c r="B52" i="12"/>
  <c r="A53" i="12"/>
  <c r="B53" i="12"/>
  <c r="A54" i="12"/>
  <c r="B54" i="12"/>
  <c r="A55" i="12"/>
  <c r="B55" i="12"/>
  <c r="A56" i="12"/>
  <c r="B56" i="12"/>
  <c r="A57" i="12"/>
  <c r="B57" i="12"/>
  <c r="A58" i="12"/>
  <c r="B58" i="12"/>
  <c r="A59" i="12"/>
  <c r="B59" i="12"/>
  <c r="A60" i="12"/>
  <c r="B60" i="12"/>
  <c r="A61" i="12"/>
  <c r="B61" i="12"/>
  <c r="B2" i="12"/>
  <c r="A2" i="12"/>
  <c r="D25" i="13"/>
  <c r="E25" i="13"/>
  <c r="F25" i="13"/>
  <c r="D30" i="13"/>
  <c r="E68" i="13"/>
  <c r="F13" i="13"/>
  <c r="E13" i="13"/>
  <c r="D13" i="13"/>
  <c r="C56" i="13"/>
  <c r="E78" i="13"/>
  <c r="C78" i="13"/>
  <c r="C68" i="13"/>
  <c r="B67" i="13"/>
  <c r="C66" i="13"/>
  <c r="G138" i="17"/>
  <c r="D138" i="17"/>
  <c r="B138" i="17"/>
  <c r="C138" i="17"/>
  <c r="G137" i="17"/>
  <c r="D137" i="17"/>
  <c r="B137" i="17"/>
  <c r="C137" i="17"/>
  <c r="G136" i="17"/>
  <c r="D136" i="17"/>
  <c r="B136" i="17"/>
  <c r="C136" i="17"/>
  <c r="G135" i="17"/>
  <c r="D135" i="17"/>
  <c r="B135" i="17"/>
  <c r="C135" i="17"/>
  <c r="G134" i="17"/>
  <c r="D134" i="17"/>
  <c r="B134" i="17"/>
  <c r="C134" i="17"/>
  <c r="G133" i="17"/>
  <c r="D133" i="17"/>
  <c r="B133" i="17"/>
  <c r="C133" i="17"/>
  <c r="G132" i="17"/>
  <c r="D132" i="17"/>
  <c r="B132" i="17"/>
  <c r="C132" i="17"/>
  <c r="G131" i="17"/>
  <c r="D131" i="17"/>
  <c r="B131" i="17"/>
  <c r="C131" i="17"/>
  <c r="G130" i="17"/>
  <c r="D130" i="17"/>
  <c r="B130" i="17"/>
  <c r="C130" i="17"/>
  <c r="G129" i="17"/>
  <c r="D129" i="17"/>
  <c r="B129" i="17"/>
  <c r="C129" i="17"/>
  <c r="G128" i="17"/>
  <c r="D128" i="17"/>
  <c r="C128" i="17"/>
  <c r="B128" i="17"/>
  <c r="G127" i="17"/>
  <c r="D127" i="17"/>
  <c r="B127" i="17"/>
  <c r="C127" i="17"/>
  <c r="G126" i="17"/>
  <c r="D126" i="17"/>
  <c r="B126" i="17"/>
  <c r="C126" i="17"/>
  <c r="G125" i="17"/>
  <c r="D125" i="17"/>
  <c r="B125" i="17"/>
  <c r="C125" i="17"/>
  <c r="G124" i="17"/>
  <c r="D124" i="17"/>
  <c r="B124" i="17"/>
  <c r="C124" i="17"/>
  <c r="G123" i="17"/>
  <c r="D123" i="17"/>
  <c r="B123" i="17"/>
  <c r="C123" i="17"/>
  <c r="G122" i="17"/>
  <c r="D122" i="17"/>
  <c r="B122" i="17"/>
  <c r="C122" i="17"/>
  <c r="G121" i="17"/>
  <c r="D121" i="17"/>
  <c r="B121" i="17"/>
  <c r="C121" i="17"/>
  <c r="G120" i="17"/>
  <c r="D120" i="17"/>
  <c r="B120" i="17"/>
  <c r="C120" i="17"/>
  <c r="G119" i="17"/>
  <c r="D119" i="17"/>
  <c r="B119" i="17"/>
  <c r="C119" i="17"/>
  <c r="G118" i="17"/>
  <c r="D118" i="17"/>
  <c r="B118" i="17"/>
  <c r="C118" i="17"/>
  <c r="G117" i="17"/>
  <c r="D117" i="17"/>
  <c r="B117" i="17"/>
  <c r="C117" i="17"/>
  <c r="G116" i="17"/>
  <c r="D116" i="17"/>
  <c r="B116" i="17"/>
  <c r="C116" i="17"/>
  <c r="G115" i="17"/>
  <c r="D115" i="17"/>
  <c r="B115" i="17"/>
  <c r="C115" i="17"/>
  <c r="G114" i="17"/>
  <c r="D114" i="17"/>
  <c r="B114" i="17"/>
  <c r="C114" i="17"/>
  <c r="G113" i="17"/>
  <c r="D113" i="17"/>
  <c r="B113" i="17"/>
  <c r="C113" i="17"/>
  <c r="G112" i="17"/>
  <c r="D112" i="17"/>
  <c r="C112" i="17"/>
  <c r="B112" i="17"/>
  <c r="G111" i="17"/>
  <c r="D111" i="17"/>
  <c r="B111" i="17"/>
  <c r="C111" i="17"/>
  <c r="G110" i="17"/>
  <c r="D110" i="17"/>
  <c r="B110" i="17"/>
  <c r="C110" i="17"/>
  <c r="G109" i="17"/>
  <c r="D109" i="17"/>
  <c r="B109" i="17"/>
  <c r="C109" i="17"/>
  <c r="G108" i="17"/>
  <c r="D108" i="17"/>
  <c r="B108" i="17"/>
  <c r="C108" i="17"/>
  <c r="G107" i="17"/>
  <c r="D107" i="17"/>
  <c r="B107" i="17"/>
  <c r="C107" i="17"/>
  <c r="G106" i="17"/>
  <c r="D106" i="17"/>
  <c r="B106" i="17"/>
  <c r="C106" i="17"/>
  <c r="G105" i="17"/>
  <c r="D105" i="17"/>
  <c r="B105" i="17"/>
  <c r="C105" i="17"/>
  <c r="G104" i="17"/>
  <c r="D104" i="17"/>
  <c r="B104" i="17"/>
  <c r="C104" i="17"/>
  <c r="G103" i="17"/>
  <c r="D103" i="17"/>
  <c r="B103" i="17"/>
  <c r="C103" i="17"/>
  <c r="G102" i="17"/>
  <c r="D102" i="17"/>
  <c r="B102" i="17"/>
  <c r="C102" i="17"/>
  <c r="G101" i="17"/>
  <c r="D101" i="17"/>
  <c r="B101" i="17"/>
  <c r="C101" i="17"/>
  <c r="G100" i="17"/>
  <c r="D100" i="17"/>
  <c r="B100" i="17"/>
  <c r="C100" i="17"/>
  <c r="G99" i="17"/>
  <c r="D99" i="17"/>
  <c r="B99" i="17"/>
  <c r="C99" i="17"/>
  <c r="G98" i="17"/>
  <c r="D98" i="17"/>
  <c r="B98" i="17"/>
  <c r="C98" i="17"/>
  <c r="G97" i="17"/>
  <c r="D97" i="17"/>
  <c r="B97" i="17"/>
  <c r="C97" i="17"/>
  <c r="G96" i="17"/>
  <c r="D96" i="17"/>
  <c r="C96" i="17"/>
  <c r="B96" i="17"/>
  <c r="G95" i="17"/>
  <c r="D95" i="17"/>
  <c r="B95" i="17"/>
  <c r="C95" i="17"/>
  <c r="G94" i="17"/>
  <c r="D94" i="17"/>
  <c r="B94" i="17"/>
  <c r="C94" i="17"/>
  <c r="G93" i="17"/>
  <c r="D93" i="17"/>
  <c r="B93" i="17"/>
  <c r="C93" i="17"/>
  <c r="G92" i="17"/>
  <c r="D92" i="17"/>
  <c r="B92" i="17"/>
  <c r="C92" i="17"/>
  <c r="G91" i="17"/>
  <c r="D91" i="17"/>
  <c r="B91" i="17"/>
  <c r="C91" i="17"/>
  <c r="G90" i="17"/>
  <c r="D90" i="17"/>
  <c r="B90" i="17"/>
  <c r="C90" i="17"/>
  <c r="G89" i="17"/>
  <c r="D89" i="17"/>
  <c r="B89" i="17"/>
  <c r="C89" i="17"/>
  <c r="G88" i="17"/>
  <c r="D88" i="17"/>
  <c r="B88" i="17"/>
  <c r="C88" i="17"/>
  <c r="G87" i="17"/>
  <c r="D87" i="17"/>
  <c r="B87" i="17"/>
  <c r="C87" i="17"/>
  <c r="G86" i="17"/>
  <c r="D86" i="17"/>
  <c r="B86" i="17"/>
  <c r="C86" i="17"/>
  <c r="G85" i="17"/>
  <c r="D85" i="17"/>
  <c r="B85" i="17"/>
  <c r="C85" i="17"/>
  <c r="G84" i="17"/>
  <c r="D84" i="17"/>
  <c r="B84" i="17"/>
  <c r="C84" i="17"/>
  <c r="G83" i="17"/>
  <c r="D83" i="17"/>
  <c r="B83" i="17"/>
  <c r="C83" i="17"/>
  <c r="G82" i="17"/>
  <c r="D82" i="17"/>
  <c r="B82" i="17"/>
  <c r="C82" i="17"/>
  <c r="G81" i="17"/>
  <c r="D81" i="17"/>
  <c r="B81" i="17"/>
  <c r="C81" i="17"/>
  <c r="G80" i="17"/>
  <c r="D80" i="17"/>
  <c r="C80" i="17"/>
  <c r="B80" i="17"/>
  <c r="D79" i="17"/>
  <c r="E79" i="17"/>
  <c r="B79" i="17"/>
  <c r="C79" i="17"/>
  <c r="D78" i="17"/>
  <c r="E78" i="17"/>
  <c r="B78" i="17"/>
  <c r="C78" i="17"/>
  <c r="E77" i="17"/>
  <c r="D77" i="17"/>
  <c r="B77" i="17"/>
  <c r="C77" i="17"/>
  <c r="D76" i="17"/>
  <c r="E76" i="17"/>
  <c r="B76" i="17"/>
  <c r="C76" i="17"/>
  <c r="D75" i="17"/>
  <c r="E75" i="17"/>
  <c r="B75" i="17"/>
  <c r="C75" i="17"/>
  <c r="D74" i="17"/>
  <c r="E74" i="17"/>
  <c r="B74" i="17"/>
  <c r="C74" i="17"/>
  <c r="D73" i="17"/>
  <c r="E73" i="17"/>
  <c r="B73" i="17"/>
  <c r="C73" i="17"/>
  <c r="D72" i="17"/>
  <c r="E72" i="17"/>
  <c r="B72" i="17"/>
  <c r="C72" i="17"/>
  <c r="D71" i="17"/>
  <c r="E71" i="17"/>
  <c r="B71" i="17"/>
  <c r="C71" i="17"/>
  <c r="D70" i="17"/>
  <c r="E70" i="17"/>
  <c r="B70" i="17"/>
  <c r="C70" i="17"/>
  <c r="E69" i="17"/>
  <c r="D69" i="17"/>
  <c r="B69" i="17"/>
  <c r="C69" i="17"/>
  <c r="D68" i="17"/>
  <c r="E68" i="17"/>
  <c r="C68" i="17"/>
  <c r="B68" i="17"/>
  <c r="D67" i="17"/>
  <c r="E67" i="17"/>
  <c r="B67" i="17"/>
  <c r="C67" i="17"/>
  <c r="D66" i="17"/>
  <c r="E66" i="17"/>
  <c r="B66" i="17"/>
  <c r="C66" i="17"/>
  <c r="D65" i="17"/>
  <c r="E65" i="17"/>
  <c r="B65" i="17"/>
  <c r="C65" i="17"/>
  <c r="D64" i="17"/>
  <c r="E64" i="17"/>
  <c r="B64" i="17"/>
  <c r="C64" i="17"/>
  <c r="D63" i="17"/>
  <c r="E63" i="17"/>
  <c r="B63" i="17"/>
  <c r="C63" i="17"/>
  <c r="D62" i="17"/>
  <c r="E62" i="17"/>
  <c r="B62" i="17"/>
  <c r="C62" i="17"/>
  <c r="E61" i="17"/>
  <c r="D61" i="17"/>
  <c r="B61" i="17"/>
  <c r="C61" i="17"/>
  <c r="D60" i="17"/>
  <c r="E60" i="17"/>
  <c r="C60" i="17"/>
  <c r="B60" i="17"/>
  <c r="D59" i="17"/>
  <c r="E59" i="17"/>
  <c r="B59" i="17"/>
  <c r="C59" i="17"/>
  <c r="D58" i="17"/>
  <c r="E58" i="17"/>
  <c r="B58" i="17"/>
  <c r="C58" i="17"/>
  <c r="D57" i="17"/>
  <c r="E57" i="17"/>
  <c r="B57" i="17"/>
  <c r="C57" i="17"/>
  <c r="D56" i="17"/>
  <c r="E56" i="17"/>
  <c r="B56" i="17"/>
  <c r="C56" i="17"/>
  <c r="D55" i="17"/>
  <c r="E55" i="17"/>
  <c r="B55" i="17"/>
  <c r="C55" i="17"/>
  <c r="D54" i="17"/>
  <c r="E54" i="17"/>
  <c r="B54" i="17"/>
  <c r="C54" i="17"/>
  <c r="E53" i="17"/>
  <c r="D53" i="17"/>
  <c r="B53" i="17"/>
  <c r="C53" i="17"/>
  <c r="D52" i="17"/>
  <c r="E52" i="17"/>
  <c r="C52" i="17"/>
  <c r="B52" i="17"/>
  <c r="D51" i="17"/>
  <c r="E51" i="17"/>
  <c r="B51" i="17"/>
  <c r="C51" i="17"/>
  <c r="D50" i="17"/>
  <c r="E50" i="17"/>
  <c r="B50" i="17"/>
  <c r="C50" i="17"/>
  <c r="D49" i="17"/>
  <c r="E49" i="17"/>
  <c r="B49" i="17"/>
  <c r="C49" i="17"/>
  <c r="D48" i="17"/>
  <c r="E48" i="17"/>
  <c r="B48" i="17"/>
  <c r="C48" i="17"/>
  <c r="D47" i="17"/>
  <c r="E47" i="17"/>
  <c r="B47" i="17"/>
  <c r="C47" i="17"/>
  <c r="D46" i="17"/>
  <c r="E46" i="17"/>
  <c r="B46" i="17"/>
  <c r="C46" i="17"/>
  <c r="E45" i="17"/>
  <c r="D45" i="17"/>
  <c r="B45" i="17"/>
  <c r="C45" i="17"/>
  <c r="D44" i="17"/>
  <c r="E44" i="17"/>
  <c r="C44" i="17"/>
  <c r="B44" i="17"/>
  <c r="D43" i="17"/>
  <c r="E43" i="17"/>
  <c r="B43" i="17"/>
  <c r="C43" i="17"/>
  <c r="D42" i="17"/>
  <c r="E42" i="17"/>
  <c r="B42" i="17"/>
  <c r="C42" i="17"/>
  <c r="D41" i="17"/>
  <c r="E41" i="17"/>
  <c r="B41" i="17"/>
  <c r="C41" i="17"/>
  <c r="D40" i="17"/>
  <c r="E40" i="17"/>
  <c r="B40" i="17"/>
  <c r="C40" i="17"/>
  <c r="D39" i="17"/>
  <c r="E39" i="17"/>
  <c r="B39" i="17"/>
  <c r="C39" i="17"/>
  <c r="D38" i="17"/>
  <c r="E38" i="17"/>
  <c r="B38" i="17"/>
  <c r="C38" i="17"/>
  <c r="D37" i="17"/>
  <c r="E37" i="17"/>
  <c r="B37" i="17"/>
  <c r="C37" i="17"/>
  <c r="D36" i="17"/>
  <c r="E36" i="17"/>
  <c r="B36" i="17"/>
  <c r="C36" i="17"/>
  <c r="D35" i="17"/>
  <c r="E35" i="17"/>
  <c r="B35" i="17"/>
  <c r="C35" i="17"/>
  <c r="D34" i="17"/>
  <c r="E34" i="17"/>
  <c r="B34" i="17"/>
  <c r="C34" i="17"/>
  <c r="D33" i="17"/>
  <c r="E33" i="17"/>
  <c r="B33" i="17"/>
  <c r="C33" i="17"/>
  <c r="D32" i="17"/>
  <c r="E32" i="17"/>
  <c r="B32" i="17"/>
  <c r="C32" i="17"/>
  <c r="D31" i="17"/>
  <c r="E31" i="17"/>
  <c r="B31" i="17"/>
  <c r="C31" i="17"/>
  <c r="D30" i="17"/>
  <c r="E30" i="17"/>
  <c r="B30" i="17"/>
  <c r="C30" i="17"/>
  <c r="D29" i="17"/>
  <c r="E29" i="17"/>
  <c r="B29" i="17"/>
  <c r="C29" i="17"/>
  <c r="D28" i="17"/>
  <c r="E28" i="17"/>
  <c r="B28" i="17"/>
  <c r="C28" i="17"/>
  <c r="D27" i="17"/>
  <c r="E27" i="17"/>
  <c r="B27" i="17"/>
  <c r="C27" i="17"/>
  <c r="E26" i="17"/>
  <c r="D26" i="17"/>
  <c r="B26" i="17"/>
  <c r="C26" i="17"/>
  <c r="D25" i="17"/>
  <c r="E25" i="17"/>
  <c r="B25" i="17"/>
  <c r="C25" i="17"/>
  <c r="K24" i="17"/>
  <c r="D24" i="17"/>
  <c r="E24" i="17"/>
  <c r="C24" i="17"/>
  <c r="B24" i="17"/>
  <c r="K23" i="17"/>
  <c r="K25" i="17"/>
  <c r="D23" i="17"/>
  <c r="E23" i="17"/>
  <c r="C23" i="17"/>
  <c r="B23" i="17"/>
  <c r="E22" i="17"/>
  <c r="D22" i="17"/>
  <c r="B22" i="17"/>
  <c r="C22" i="17"/>
  <c r="D21" i="17"/>
  <c r="E21" i="17"/>
  <c r="C21" i="17"/>
  <c r="B21" i="17"/>
  <c r="E20" i="17"/>
  <c r="D20" i="17"/>
  <c r="B20" i="17"/>
  <c r="C20" i="17"/>
  <c r="N13" i="17"/>
  <c r="C76" i="13"/>
  <c r="B77" i="13"/>
  <c r="C77" i="13"/>
  <c r="C67" i="13"/>
  <c r="F6" i="17"/>
  <c r="F9" i="17"/>
  <c r="G9" i="17"/>
  <c r="G10" i="17"/>
  <c r="G6" i="17"/>
  <c r="G8" i="17"/>
  <c r="F5" i="17"/>
  <c r="F8" i="17"/>
  <c r="G5" i="17"/>
  <c r="G7" i="17"/>
  <c r="L60" i="14"/>
  <c r="L72" i="14"/>
  <c r="C45" i="13"/>
  <c r="C53" i="13"/>
  <c r="F20" i="13"/>
  <c r="F19" i="13"/>
  <c r="E20" i="13"/>
  <c r="D20" i="13"/>
  <c r="E19" i="13"/>
  <c r="D19" i="13"/>
  <c r="G11" i="17"/>
  <c r="G12" i="17"/>
  <c r="F7" i="17"/>
  <c r="G64" i="17"/>
  <c r="G56" i="17"/>
  <c r="G48" i="17"/>
  <c r="G76" i="17"/>
  <c r="G74" i="17"/>
  <c r="G66" i="17"/>
  <c r="G58" i="17"/>
  <c r="G50" i="17"/>
  <c r="G22" i="17"/>
  <c r="G20" i="17"/>
  <c r="G26" i="17"/>
  <c r="G34" i="17"/>
  <c r="G42" i="17"/>
  <c r="G31" i="17"/>
  <c r="G39" i="17"/>
  <c r="G46" i="17"/>
  <c r="G54" i="17"/>
  <c r="G62" i="17"/>
  <c r="G70" i="17"/>
  <c r="G61" i="17"/>
  <c r="G65" i="17"/>
  <c r="G72" i="17"/>
  <c r="G28" i="17"/>
  <c r="G36" i="17"/>
  <c r="G47" i="17"/>
  <c r="G63" i="17"/>
  <c r="G24" i="17"/>
  <c r="G52" i="17"/>
  <c r="G68" i="17"/>
  <c r="G33" i="17"/>
  <c r="G41" i="17"/>
  <c r="G69" i="17"/>
  <c r="G73" i="17"/>
  <c r="G35" i="17"/>
  <c r="G59" i="17"/>
  <c r="G77" i="17"/>
  <c r="G75" i="17"/>
  <c r="G32" i="17"/>
  <c r="G55" i="17"/>
  <c r="G44" i="17"/>
  <c r="G57" i="17"/>
  <c r="G23" i="17"/>
  <c r="G30" i="17"/>
  <c r="G38" i="17"/>
  <c r="G27" i="17"/>
  <c r="G43" i="17"/>
  <c r="G51" i="17"/>
  <c r="G67" i="17"/>
  <c r="G45" i="17"/>
  <c r="G79" i="17"/>
  <c r="G49" i="17"/>
  <c r="G78" i="17"/>
  <c r="G25" i="17"/>
  <c r="G40" i="17"/>
  <c r="G71" i="17"/>
  <c r="G21" i="17"/>
  <c r="G60" i="17"/>
  <c r="G29" i="17"/>
  <c r="G37" i="17"/>
  <c r="G53" i="17"/>
  <c r="F10" i="17"/>
  <c r="F12" i="17"/>
  <c r="F11" i="17"/>
  <c r="L8" i="17"/>
  <c r="L7" i="17"/>
  <c r="L6" i="17"/>
  <c r="F71" i="17"/>
  <c r="F63" i="17"/>
  <c r="F55" i="17"/>
  <c r="F47" i="17"/>
  <c r="F134" i="17"/>
  <c r="F126" i="17"/>
  <c r="F118" i="17"/>
  <c r="F110" i="17"/>
  <c r="F102" i="17"/>
  <c r="F94" i="17"/>
  <c r="F86" i="17"/>
  <c r="F78" i="17"/>
  <c r="F77" i="17"/>
  <c r="F75" i="17"/>
  <c r="F68" i="17"/>
  <c r="F67" i="17"/>
  <c r="F60" i="17"/>
  <c r="F59" i="17"/>
  <c r="F52" i="17"/>
  <c r="F51" i="17"/>
  <c r="F44" i="17"/>
  <c r="F22" i="17"/>
  <c r="F23" i="17"/>
  <c r="F32" i="17"/>
  <c r="F40" i="17"/>
  <c r="F66" i="17"/>
  <c r="F57" i="17"/>
  <c r="F73" i="17"/>
  <c r="F122" i="17"/>
  <c r="F31" i="17"/>
  <c r="F39" i="17"/>
  <c r="F46" i="17"/>
  <c r="F62" i="17"/>
  <c r="F114" i="17"/>
  <c r="F93" i="17"/>
  <c r="F125" i="17"/>
  <c r="F84" i="17"/>
  <c r="F100" i="17"/>
  <c r="F116" i="17"/>
  <c r="F132" i="17"/>
  <c r="F97" i="17"/>
  <c r="F129" i="17"/>
  <c r="F80" i="17"/>
  <c r="F96" i="17"/>
  <c r="F112" i="17"/>
  <c r="F25" i="17"/>
  <c r="F34" i="17"/>
  <c r="F42" i="17"/>
  <c r="F21" i="17"/>
  <c r="F76" i="17"/>
  <c r="F33" i="17"/>
  <c r="F41" i="17"/>
  <c r="F26" i="17"/>
  <c r="F48" i="17"/>
  <c r="F56" i="17"/>
  <c r="F64" i="17"/>
  <c r="F72" i="17"/>
  <c r="F130" i="17"/>
  <c r="F101" i="17"/>
  <c r="F133" i="17"/>
  <c r="F91" i="17"/>
  <c r="F107" i="17"/>
  <c r="F123" i="17"/>
  <c r="F138" i="17"/>
  <c r="F105" i="17"/>
  <c r="F137" i="17"/>
  <c r="F87" i="17"/>
  <c r="F103" i="17"/>
  <c r="F119" i="17"/>
  <c r="F135" i="17"/>
  <c r="F54" i="17"/>
  <c r="F82" i="17"/>
  <c r="F109" i="17"/>
  <c r="F92" i="17"/>
  <c r="F124" i="17"/>
  <c r="F81" i="17"/>
  <c r="F88" i="17"/>
  <c r="F120" i="17"/>
  <c r="F58" i="17"/>
  <c r="F106" i="17"/>
  <c r="F29" i="17"/>
  <c r="F20" i="17"/>
  <c r="F45" i="17"/>
  <c r="F61" i="17"/>
  <c r="F98" i="17"/>
  <c r="F85" i="17"/>
  <c r="F83" i="17"/>
  <c r="F115" i="17"/>
  <c r="F121" i="17"/>
  <c r="F95" i="17"/>
  <c r="F127" i="17"/>
  <c r="F128" i="17"/>
  <c r="F28" i="17"/>
  <c r="F36" i="17"/>
  <c r="F50" i="17"/>
  <c r="F74" i="17"/>
  <c r="F24" i="17"/>
  <c r="F49" i="17"/>
  <c r="F65" i="17"/>
  <c r="F90" i="17"/>
  <c r="F27" i="17"/>
  <c r="F35" i="17"/>
  <c r="F43" i="17"/>
  <c r="F70" i="17"/>
  <c r="F108" i="17"/>
  <c r="F113" i="17"/>
  <c r="F104" i="17"/>
  <c r="F136" i="17"/>
  <c r="F30" i="17"/>
  <c r="F38" i="17"/>
  <c r="F37" i="17"/>
  <c r="F53" i="17"/>
  <c r="F69" i="17"/>
  <c r="F117" i="17"/>
  <c r="F99" i="17"/>
  <c r="F131" i="17"/>
  <c r="F89" i="17"/>
  <c r="F79" i="17"/>
  <c r="F111" i="17"/>
  <c r="F16" i="13"/>
  <c r="E16" i="13"/>
  <c r="D16" i="13"/>
  <c r="K8" i="17"/>
  <c r="K7" i="17"/>
  <c r="L10" i="17"/>
  <c r="L11" i="17"/>
  <c r="K6" i="17"/>
  <c r="L53" i="14"/>
  <c r="C74" i="14"/>
  <c r="C61" i="14"/>
  <c r="C63" i="14"/>
  <c r="C69" i="14"/>
  <c r="C71" i="14"/>
  <c r="C55" i="14"/>
  <c r="L17" i="17"/>
  <c r="F15" i="13"/>
  <c r="D29" i="13"/>
  <c r="E15" i="13"/>
  <c r="D28" i="13"/>
  <c r="D15" i="13"/>
  <c r="L12" i="17"/>
  <c r="L18" i="17"/>
  <c r="K13" i="17"/>
  <c r="K22" i="17"/>
  <c r="P13" i="17"/>
  <c r="K26" i="17"/>
  <c r="L81" i="14"/>
  <c r="C37" i="13"/>
  <c r="L40" i="14"/>
  <c r="L31" i="14"/>
  <c r="L19" i="14"/>
  <c r="L12" i="14"/>
  <c r="C28" i="14"/>
  <c r="C30" i="14"/>
  <c r="C33" i="14"/>
  <c r="D27" i="13"/>
  <c r="IX3" i="10"/>
  <c r="IX4" i="10"/>
  <c r="IX5" i="10"/>
  <c r="HY5" i="10"/>
  <c r="HX4" i="10"/>
  <c r="HW4" i="10"/>
  <c r="GA4" i="11"/>
  <c r="GA5" i="11"/>
  <c r="GA6" i="11"/>
  <c r="GA7" i="11"/>
  <c r="GA8" i="11"/>
  <c r="GA9" i="11"/>
  <c r="GA10" i="11"/>
  <c r="GA11" i="11"/>
  <c r="GA12" i="11"/>
  <c r="GA13" i="11"/>
  <c r="GA14" i="11"/>
  <c r="GA15" i="11"/>
  <c r="GA16" i="11"/>
  <c r="GA17" i="11"/>
  <c r="GA18" i="11"/>
  <c r="GA19" i="11"/>
  <c r="GA20" i="11"/>
  <c r="GA21" i="11"/>
  <c r="GA22" i="11"/>
  <c r="GA23" i="11"/>
  <c r="GA24" i="11"/>
  <c r="GA25" i="11"/>
  <c r="GA26" i="11"/>
  <c r="GA27" i="11"/>
  <c r="GA28" i="11"/>
  <c r="GA29" i="11"/>
  <c r="GA30" i="11"/>
  <c r="GA31" i="11"/>
  <c r="GA32" i="11"/>
  <c r="GA33" i="11"/>
  <c r="GA34" i="11"/>
  <c r="GA35" i="11"/>
  <c r="GA36" i="11"/>
  <c r="GA37" i="11"/>
  <c r="GA38" i="11"/>
  <c r="GA39" i="11"/>
  <c r="GA40" i="11"/>
  <c r="GA41" i="11"/>
  <c r="GA42" i="11"/>
  <c r="GA43" i="11"/>
  <c r="GA44" i="11"/>
  <c r="GA45" i="11"/>
  <c r="GA46" i="11"/>
  <c r="GA47" i="11"/>
  <c r="GA48" i="11"/>
  <c r="GA49" i="11"/>
  <c r="GA50" i="11"/>
  <c r="GA51" i="11"/>
  <c r="GA52" i="11"/>
  <c r="GA53" i="11"/>
  <c r="GA54" i="11"/>
  <c r="GA55" i="11"/>
  <c r="GA56" i="11"/>
  <c r="GA57" i="11"/>
  <c r="GA58" i="11"/>
  <c r="GA59" i="11"/>
  <c r="GA60" i="11"/>
  <c r="GA61" i="11"/>
  <c r="GA62" i="11"/>
  <c r="GA3" i="11"/>
  <c r="C5" i="15"/>
  <c r="C8" i="15"/>
  <c r="C20" i="14"/>
  <c r="C22" i="14"/>
  <c r="C14" i="14"/>
  <c r="IX121" i="10"/>
  <c r="IX120" i="10"/>
  <c r="IX119" i="10"/>
  <c r="IX118" i="10"/>
  <c r="IX117" i="10"/>
  <c r="IX116" i="10"/>
  <c r="IX115" i="10"/>
  <c r="IX114" i="10"/>
  <c r="IX113" i="10"/>
  <c r="IX112" i="10"/>
  <c r="IX111" i="10"/>
  <c r="IX110" i="10"/>
  <c r="IX109" i="10"/>
  <c r="IX108" i="10"/>
  <c r="IX107" i="10"/>
  <c r="IX106" i="10"/>
  <c r="IX105" i="10"/>
  <c r="IX104" i="10"/>
  <c r="IX103" i="10"/>
  <c r="IX102" i="10"/>
  <c r="IX101" i="10"/>
  <c r="IX100" i="10"/>
  <c r="IX99" i="10"/>
  <c r="IX98" i="10"/>
  <c r="IX97" i="10"/>
  <c r="IX96" i="10"/>
  <c r="IX95" i="10"/>
  <c r="IX94" i="10"/>
  <c r="IX93" i="10"/>
  <c r="IX92" i="10"/>
  <c r="IX91" i="10"/>
  <c r="IX90" i="10"/>
  <c r="IX89" i="10"/>
  <c r="IX88" i="10"/>
  <c r="IX87" i="10"/>
  <c r="IX86" i="10"/>
  <c r="IX85" i="10"/>
  <c r="IX84" i="10"/>
  <c r="IX83" i="10"/>
  <c r="IX82" i="10"/>
  <c r="IX81" i="10"/>
  <c r="IX80" i="10"/>
  <c r="IX79" i="10"/>
  <c r="IX78" i="10"/>
  <c r="IX77" i="10"/>
  <c r="IX76" i="10"/>
  <c r="IX75" i="10"/>
  <c r="IX74" i="10"/>
  <c r="IX73" i="10"/>
  <c r="IX72" i="10"/>
  <c r="IX71" i="10"/>
  <c r="IX70" i="10"/>
  <c r="IX69" i="10"/>
  <c r="IX68" i="10"/>
  <c r="IX67" i="10"/>
  <c r="IX66" i="10"/>
  <c r="IX65" i="10"/>
  <c r="IX64" i="10"/>
  <c r="IX63" i="10"/>
  <c r="IX62" i="10"/>
  <c r="IX61" i="10"/>
  <c r="IX60" i="10"/>
  <c r="IX59" i="10"/>
  <c r="IX58" i="10"/>
  <c r="IX57" i="10"/>
  <c r="IX56" i="10"/>
  <c r="IX55" i="10"/>
  <c r="IX54" i="10"/>
  <c r="IX53" i="10"/>
  <c r="IX52" i="10"/>
  <c r="IX51" i="10"/>
  <c r="IX50" i="10"/>
  <c r="IX49" i="10"/>
  <c r="IX48" i="10"/>
  <c r="IX47" i="10"/>
  <c r="IX46" i="10"/>
  <c r="IX45" i="10"/>
  <c r="IX44" i="10"/>
  <c r="IX43" i="10"/>
  <c r="IX42" i="10"/>
  <c r="IX41" i="10"/>
  <c r="IX40" i="10"/>
  <c r="IX39" i="10"/>
  <c r="IX38" i="10"/>
  <c r="IX37" i="10"/>
  <c r="IX36" i="10"/>
  <c r="IX35" i="10"/>
  <c r="IX34" i="10"/>
  <c r="IX33" i="10"/>
  <c r="IX32" i="10"/>
  <c r="IX31" i="10"/>
  <c r="IX30" i="10"/>
  <c r="IX29" i="10"/>
  <c r="IX28" i="10"/>
  <c r="IX27" i="10"/>
  <c r="IX26" i="10"/>
  <c r="IX25" i="10"/>
  <c r="IX24" i="10"/>
  <c r="IX23" i="10"/>
  <c r="IX22" i="10"/>
  <c r="IX21" i="10"/>
  <c r="IX20" i="10"/>
  <c r="IX19" i="10"/>
  <c r="IX18" i="10"/>
  <c r="IX17" i="10"/>
  <c r="IX16" i="10"/>
  <c r="IX15" i="10"/>
  <c r="IX14" i="10"/>
  <c r="IX13" i="10"/>
  <c r="IX12" i="10"/>
  <c r="IX11" i="10"/>
  <c r="IX10" i="10"/>
  <c r="IX9" i="10"/>
  <c r="IX8" i="10"/>
  <c r="IX7" i="10"/>
  <c r="IX6" i="10"/>
  <c r="FX62" i="11"/>
  <c r="FW62" i="11"/>
  <c r="FV62" i="11"/>
  <c r="FU62" i="11"/>
  <c r="FG62" i="11"/>
  <c r="FF62" i="11"/>
  <c r="FE62" i="11"/>
  <c r="FD62" i="11"/>
  <c r="FC62" i="11"/>
  <c r="FB62" i="11"/>
  <c r="FA62" i="11"/>
  <c r="EZ62" i="11"/>
  <c r="EY62" i="11"/>
  <c r="EX62" i="11"/>
  <c r="EW62" i="11"/>
  <c r="EV62" i="11"/>
  <c r="FX61" i="11"/>
  <c r="FW61" i="11"/>
  <c r="FV61" i="11"/>
  <c r="FU61" i="11"/>
  <c r="FG61" i="11"/>
  <c r="FF61" i="11"/>
  <c r="FE61" i="11"/>
  <c r="FD61" i="11"/>
  <c r="FC61" i="11"/>
  <c r="FB61" i="11"/>
  <c r="FA61" i="11"/>
  <c r="EZ61" i="11"/>
  <c r="EY61" i="11"/>
  <c r="EX61" i="11"/>
  <c r="EW61" i="11"/>
  <c r="EV61" i="11"/>
  <c r="FX60" i="11"/>
  <c r="FW60" i="11"/>
  <c r="FV60" i="11"/>
  <c r="FU60" i="11"/>
  <c r="FG60" i="11"/>
  <c r="FF60" i="11"/>
  <c r="FE60" i="11"/>
  <c r="FD60" i="11"/>
  <c r="FC60" i="11"/>
  <c r="FB60" i="11"/>
  <c r="FA60" i="11"/>
  <c r="EZ60" i="11"/>
  <c r="EY60" i="11"/>
  <c r="EX60" i="11"/>
  <c r="EW60" i="11"/>
  <c r="EV60" i="11"/>
  <c r="FX59" i="11"/>
  <c r="FW59" i="11"/>
  <c r="FV59" i="11"/>
  <c r="FU59" i="11"/>
  <c r="FG59" i="11"/>
  <c r="FF59" i="11"/>
  <c r="FE59" i="11"/>
  <c r="FD59" i="11"/>
  <c r="FC59" i="11"/>
  <c r="FB59" i="11"/>
  <c r="FA59" i="11"/>
  <c r="EZ59" i="11"/>
  <c r="EY59" i="11"/>
  <c r="EX59" i="11"/>
  <c r="EW59" i="11"/>
  <c r="EV59" i="11"/>
  <c r="FX58" i="11"/>
  <c r="FW58" i="11"/>
  <c r="FV58" i="11"/>
  <c r="FU58" i="11"/>
  <c r="FG58" i="11"/>
  <c r="FF58" i="11"/>
  <c r="FE58" i="11"/>
  <c r="FD58" i="11"/>
  <c r="FC58" i="11"/>
  <c r="FB58" i="11"/>
  <c r="FA58" i="11"/>
  <c r="EZ58" i="11"/>
  <c r="EY58" i="11"/>
  <c r="EX58" i="11"/>
  <c r="EW58" i="11"/>
  <c r="EV58" i="11"/>
  <c r="FX57" i="11"/>
  <c r="FW57" i="11"/>
  <c r="FV57" i="11"/>
  <c r="FU57" i="11"/>
  <c r="FG57" i="11"/>
  <c r="FF57" i="11"/>
  <c r="FE57" i="11"/>
  <c r="FD57" i="11"/>
  <c r="FC57" i="11"/>
  <c r="FB57" i="11"/>
  <c r="FA57" i="11"/>
  <c r="EZ57" i="11"/>
  <c r="EY57" i="11"/>
  <c r="EX57" i="11"/>
  <c r="EW57" i="11"/>
  <c r="EV57" i="11"/>
  <c r="FX56" i="11"/>
  <c r="FW56" i="11"/>
  <c r="FV56" i="11"/>
  <c r="FU56" i="11"/>
  <c r="FG56" i="11"/>
  <c r="FF56" i="11"/>
  <c r="FE56" i="11"/>
  <c r="FD56" i="11"/>
  <c r="FC56" i="11"/>
  <c r="FB56" i="11"/>
  <c r="FA56" i="11"/>
  <c r="EZ56" i="11"/>
  <c r="EY56" i="11"/>
  <c r="EX56" i="11"/>
  <c r="EW56" i="11"/>
  <c r="EV56" i="11"/>
  <c r="FX55" i="11"/>
  <c r="FW55" i="11"/>
  <c r="FV55" i="11"/>
  <c r="FU55" i="11"/>
  <c r="FG55" i="11"/>
  <c r="FF55" i="11"/>
  <c r="FE55" i="11"/>
  <c r="FD55" i="11"/>
  <c r="FC55" i="11"/>
  <c r="FB55" i="11"/>
  <c r="FA55" i="11"/>
  <c r="EZ55" i="11"/>
  <c r="EY55" i="11"/>
  <c r="EX55" i="11"/>
  <c r="EW55" i="11"/>
  <c r="EV55" i="11"/>
  <c r="FX54" i="11"/>
  <c r="FW54" i="11"/>
  <c r="FV54" i="11"/>
  <c r="FU54" i="11"/>
  <c r="FG54" i="11"/>
  <c r="FF54" i="11"/>
  <c r="FE54" i="11"/>
  <c r="FD54" i="11"/>
  <c r="FC54" i="11"/>
  <c r="FB54" i="11"/>
  <c r="FA54" i="11"/>
  <c r="EZ54" i="11"/>
  <c r="EY54" i="11"/>
  <c r="EX54" i="11"/>
  <c r="EW54" i="11"/>
  <c r="EV54" i="11"/>
  <c r="FX53" i="11"/>
  <c r="FW53" i="11"/>
  <c r="FV53" i="11"/>
  <c r="FU53" i="11"/>
  <c r="FG53" i="11"/>
  <c r="FF53" i="11"/>
  <c r="FE53" i="11"/>
  <c r="FD53" i="11"/>
  <c r="FC53" i="11"/>
  <c r="FB53" i="11"/>
  <c r="FA53" i="11"/>
  <c r="EZ53" i="11"/>
  <c r="EY53" i="11"/>
  <c r="EX53" i="11"/>
  <c r="EW53" i="11"/>
  <c r="EV53" i="11"/>
  <c r="FX52" i="11"/>
  <c r="FW52" i="11"/>
  <c r="FV52" i="11"/>
  <c r="FU52" i="11"/>
  <c r="FG52" i="11"/>
  <c r="FF52" i="11"/>
  <c r="FE52" i="11"/>
  <c r="FD52" i="11"/>
  <c r="FC52" i="11"/>
  <c r="FB52" i="11"/>
  <c r="FA52" i="11"/>
  <c r="EZ52" i="11"/>
  <c r="EY52" i="11"/>
  <c r="EX52" i="11"/>
  <c r="EW52" i="11"/>
  <c r="EV52" i="11"/>
  <c r="FX51" i="11"/>
  <c r="FW51" i="11"/>
  <c r="FV51" i="11"/>
  <c r="FU51" i="11"/>
  <c r="FG51" i="11"/>
  <c r="FF51" i="11"/>
  <c r="FE51" i="11"/>
  <c r="FD51" i="11"/>
  <c r="FC51" i="11"/>
  <c r="FB51" i="11"/>
  <c r="FA51" i="11"/>
  <c r="EZ51" i="11"/>
  <c r="EY51" i="11"/>
  <c r="EX51" i="11"/>
  <c r="EW51" i="11"/>
  <c r="EV51" i="11"/>
  <c r="FX50" i="11"/>
  <c r="FW50" i="11"/>
  <c r="FV50" i="11"/>
  <c r="FU50" i="11"/>
  <c r="FG50" i="11"/>
  <c r="FF50" i="11"/>
  <c r="FE50" i="11"/>
  <c r="FD50" i="11"/>
  <c r="FC50" i="11"/>
  <c r="FB50" i="11"/>
  <c r="FA50" i="11"/>
  <c r="EZ50" i="11"/>
  <c r="EY50" i="11"/>
  <c r="EX50" i="11"/>
  <c r="EW50" i="11"/>
  <c r="EV50" i="11"/>
  <c r="FX49" i="11"/>
  <c r="FW49" i="11"/>
  <c r="FV49" i="11"/>
  <c r="FU49" i="11"/>
  <c r="FG49" i="11"/>
  <c r="FF49" i="11"/>
  <c r="FE49" i="11"/>
  <c r="FD49" i="11"/>
  <c r="FC49" i="11"/>
  <c r="FB49" i="11"/>
  <c r="FA49" i="11"/>
  <c r="EZ49" i="11"/>
  <c r="EY49" i="11"/>
  <c r="EX49" i="11"/>
  <c r="EW49" i="11"/>
  <c r="EV49" i="11"/>
  <c r="FX48" i="11"/>
  <c r="FW48" i="11"/>
  <c r="FV48" i="11"/>
  <c r="FU48" i="11"/>
  <c r="FG48" i="11"/>
  <c r="FF48" i="11"/>
  <c r="FE48" i="11"/>
  <c r="FD48" i="11"/>
  <c r="FC48" i="11"/>
  <c r="FB48" i="11"/>
  <c r="FA48" i="11"/>
  <c r="EZ48" i="11"/>
  <c r="EY48" i="11"/>
  <c r="EX48" i="11"/>
  <c r="EW48" i="11"/>
  <c r="EV48" i="11"/>
  <c r="FX47" i="11"/>
  <c r="FW47" i="11"/>
  <c r="FV47" i="11"/>
  <c r="FU47" i="11"/>
  <c r="FG47" i="11"/>
  <c r="FF47" i="11"/>
  <c r="FE47" i="11"/>
  <c r="FD47" i="11"/>
  <c r="FC47" i="11"/>
  <c r="FB47" i="11"/>
  <c r="FA47" i="11"/>
  <c r="EZ47" i="11"/>
  <c r="EY47" i="11"/>
  <c r="EX47" i="11"/>
  <c r="EW47" i="11"/>
  <c r="EV47" i="11"/>
  <c r="FX46" i="11"/>
  <c r="FW46" i="11"/>
  <c r="FV46" i="11"/>
  <c r="FU46" i="11"/>
  <c r="FG46" i="11"/>
  <c r="FF46" i="11"/>
  <c r="FE46" i="11"/>
  <c r="FD46" i="11"/>
  <c r="FC46" i="11"/>
  <c r="FB46" i="11"/>
  <c r="FA46" i="11"/>
  <c r="EZ46" i="11"/>
  <c r="EY46" i="11"/>
  <c r="EX46" i="11"/>
  <c r="EW46" i="11"/>
  <c r="EV46" i="11"/>
  <c r="FX45" i="11"/>
  <c r="FW45" i="11"/>
  <c r="FV45" i="11"/>
  <c r="FU45" i="11"/>
  <c r="FG45" i="11"/>
  <c r="FF45" i="11"/>
  <c r="FE45" i="11"/>
  <c r="FD45" i="11"/>
  <c r="FC45" i="11"/>
  <c r="FB45" i="11"/>
  <c r="FA45" i="11"/>
  <c r="EZ45" i="11"/>
  <c r="EY45" i="11"/>
  <c r="EX45" i="11"/>
  <c r="EW45" i="11"/>
  <c r="EV45" i="11"/>
  <c r="FX44" i="11"/>
  <c r="FW44" i="11"/>
  <c r="FV44" i="11"/>
  <c r="FU44" i="11"/>
  <c r="FG44" i="11"/>
  <c r="FF44" i="11"/>
  <c r="FE44" i="11"/>
  <c r="FD44" i="11"/>
  <c r="FC44" i="11"/>
  <c r="FB44" i="11"/>
  <c r="FA44" i="11"/>
  <c r="EZ44" i="11"/>
  <c r="EY44" i="11"/>
  <c r="EX44" i="11"/>
  <c r="EW44" i="11"/>
  <c r="EV44" i="11"/>
  <c r="FX43" i="11"/>
  <c r="FW43" i="11"/>
  <c r="FV43" i="11"/>
  <c r="FU43" i="11"/>
  <c r="FG43" i="11"/>
  <c r="FF43" i="11"/>
  <c r="FE43" i="11"/>
  <c r="FD43" i="11"/>
  <c r="FC43" i="11"/>
  <c r="FB43" i="11"/>
  <c r="FA43" i="11"/>
  <c r="EZ43" i="11"/>
  <c r="EY43" i="11"/>
  <c r="EX43" i="11"/>
  <c r="EW43" i="11"/>
  <c r="EV43" i="11"/>
  <c r="FX42" i="11"/>
  <c r="FW42" i="11"/>
  <c r="FV42" i="11"/>
  <c r="FU42" i="11"/>
  <c r="FG42" i="11"/>
  <c r="FF42" i="11"/>
  <c r="FE42" i="11"/>
  <c r="FD42" i="11"/>
  <c r="FC42" i="11"/>
  <c r="FB42" i="11"/>
  <c r="FA42" i="11"/>
  <c r="EZ42" i="11"/>
  <c r="EY42" i="11"/>
  <c r="EX42" i="11"/>
  <c r="EW42" i="11"/>
  <c r="EV42" i="11"/>
  <c r="FX41" i="11"/>
  <c r="FW41" i="11"/>
  <c r="FV41" i="11"/>
  <c r="FU41" i="11"/>
  <c r="FG41" i="11"/>
  <c r="FF41" i="11"/>
  <c r="FE41" i="11"/>
  <c r="FD41" i="11"/>
  <c r="FC41" i="11"/>
  <c r="FB41" i="11"/>
  <c r="FA41" i="11"/>
  <c r="EZ41" i="11"/>
  <c r="EY41" i="11"/>
  <c r="EX41" i="11"/>
  <c r="EW41" i="11"/>
  <c r="EV41" i="11"/>
  <c r="FX40" i="11"/>
  <c r="FW40" i="11"/>
  <c r="FV40" i="11"/>
  <c r="FU40" i="11"/>
  <c r="FG40" i="11"/>
  <c r="FF40" i="11"/>
  <c r="FE40" i="11"/>
  <c r="FD40" i="11"/>
  <c r="FC40" i="11"/>
  <c r="FB40" i="11"/>
  <c r="FA40" i="11"/>
  <c r="EZ40" i="11"/>
  <c r="EY40" i="11"/>
  <c r="EX40" i="11"/>
  <c r="EW40" i="11"/>
  <c r="EV40" i="11"/>
  <c r="FX39" i="11"/>
  <c r="FW39" i="11"/>
  <c r="FV39" i="11"/>
  <c r="FU39" i="11"/>
  <c r="FG39" i="11"/>
  <c r="FF39" i="11"/>
  <c r="FE39" i="11"/>
  <c r="FD39" i="11"/>
  <c r="FC39" i="11"/>
  <c r="FB39" i="11"/>
  <c r="FA39" i="11"/>
  <c r="EZ39" i="11"/>
  <c r="EY39" i="11"/>
  <c r="EX39" i="11"/>
  <c r="EW39" i="11"/>
  <c r="EV39" i="11"/>
  <c r="FX38" i="11"/>
  <c r="FW38" i="11"/>
  <c r="FV38" i="11"/>
  <c r="FU38" i="11"/>
  <c r="FG38" i="11"/>
  <c r="FF38" i="11"/>
  <c r="FE38" i="11"/>
  <c r="FD38" i="11"/>
  <c r="FC38" i="11"/>
  <c r="FB38" i="11"/>
  <c r="FA38" i="11"/>
  <c r="EZ38" i="11"/>
  <c r="EY38" i="11"/>
  <c r="EX38" i="11"/>
  <c r="EW38" i="11"/>
  <c r="EV38" i="11"/>
  <c r="FX37" i="11"/>
  <c r="FW37" i="11"/>
  <c r="FV37" i="11"/>
  <c r="FU37" i="11"/>
  <c r="FG37" i="11"/>
  <c r="FF37" i="11"/>
  <c r="FE37" i="11"/>
  <c r="FD37" i="11"/>
  <c r="FC37" i="11"/>
  <c r="FB37" i="11"/>
  <c r="FA37" i="11"/>
  <c r="EZ37" i="11"/>
  <c r="EY37" i="11"/>
  <c r="EX37" i="11"/>
  <c r="EW37" i="11"/>
  <c r="EV37" i="11"/>
  <c r="FX36" i="11"/>
  <c r="FW36" i="11"/>
  <c r="FV36" i="11"/>
  <c r="FU36" i="11"/>
  <c r="FG36" i="11"/>
  <c r="FF36" i="11"/>
  <c r="FE36" i="11"/>
  <c r="FD36" i="11"/>
  <c r="FC36" i="11"/>
  <c r="FB36" i="11"/>
  <c r="FA36" i="11"/>
  <c r="EZ36" i="11"/>
  <c r="EY36" i="11"/>
  <c r="EX36" i="11"/>
  <c r="EW36" i="11"/>
  <c r="EV36" i="11"/>
  <c r="FX35" i="11"/>
  <c r="FW35" i="11"/>
  <c r="FV35" i="11"/>
  <c r="FU35" i="11"/>
  <c r="FG35" i="11"/>
  <c r="FF35" i="11"/>
  <c r="FE35" i="11"/>
  <c r="FD35" i="11"/>
  <c r="FC35" i="11"/>
  <c r="FB35" i="11"/>
  <c r="FA35" i="11"/>
  <c r="EZ35" i="11"/>
  <c r="EY35" i="11"/>
  <c r="EX35" i="11"/>
  <c r="EW35" i="11"/>
  <c r="EV35" i="11"/>
  <c r="FX34" i="11"/>
  <c r="FW34" i="11"/>
  <c r="FV34" i="11"/>
  <c r="FU34" i="11"/>
  <c r="FG34" i="11"/>
  <c r="FF34" i="11"/>
  <c r="FE34" i="11"/>
  <c r="FD34" i="11"/>
  <c r="FC34" i="11"/>
  <c r="FB34" i="11"/>
  <c r="FA34" i="11"/>
  <c r="EZ34" i="11"/>
  <c r="EY34" i="11"/>
  <c r="EX34" i="11"/>
  <c r="EW34" i="11"/>
  <c r="EV34" i="11"/>
  <c r="FX33" i="11"/>
  <c r="FW33" i="11"/>
  <c r="FV33" i="11"/>
  <c r="FU33" i="11"/>
  <c r="FG33" i="11"/>
  <c r="FF33" i="11"/>
  <c r="FE33" i="11"/>
  <c r="FD33" i="11"/>
  <c r="FC33" i="11"/>
  <c r="FB33" i="11"/>
  <c r="FA33" i="11"/>
  <c r="EZ33" i="11"/>
  <c r="EY33" i="11"/>
  <c r="EX33" i="11"/>
  <c r="EW33" i="11"/>
  <c r="EV33" i="11"/>
  <c r="FX32" i="11"/>
  <c r="FW32" i="11"/>
  <c r="FV32" i="11"/>
  <c r="FU32" i="11"/>
  <c r="FG32" i="11"/>
  <c r="FF32" i="11"/>
  <c r="FE32" i="11"/>
  <c r="FD32" i="11"/>
  <c r="FC32" i="11"/>
  <c r="FB32" i="11"/>
  <c r="FA32" i="11"/>
  <c r="EZ32" i="11"/>
  <c r="EY32" i="11"/>
  <c r="EX32" i="11"/>
  <c r="EW32" i="11"/>
  <c r="EV32" i="11"/>
  <c r="FX31" i="11"/>
  <c r="FW31" i="11"/>
  <c r="FV31" i="11"/>
  <c r="FU31" i="11"/>
  <c r="FG31" i="11"/>
  <c r="FF31" i="11"/>
  <c r="FE31" i="11"/>
  <c r="FD31" i="11"/>
  <c r="FC31" i="11"/>
  <c r="FB31" i="11"/>
  <c r="FA31" i="11"/>
  <c r="EZ31" i="11"/>
  <c r="EY31" i="11"/>
  <c r="EX31" i="11"/>
  <c r="EW31" i="11"/>
  <c r="EV31" i="11"/>
  <c r="FX30" i="11"/>
  <c r="FW30" i="11"/>
  <c r="FV30" i="11"/>
  <c r="FU30" i="11"/>
  <c r="FG30" i="11"/>
  <c r="FF30" i="11"/>
  <c r="FE30" i="11"/>
  <c r="FD30" i="11"/>
  <c r="FC30" i="11"/>
  <c r="FB30" i="11"/>
  <c r="FA30" i="11"/>
  <c r="EZ30" i="11"/>
  <c r="EY30" i="11"/>
  <c r="EX30" i="11"/>
  <c r="EW30" i="11"/>
  <c r="EV30" i="11"/>
  <c r="FX29" i="11"/>
  <c r="FW29" i="11"/>
  <c r="FV29" i="11"/>
  <c r="FU29" i="11"/>
  <c r="FG29" i="11"/>
  <c r="FF29" i="11"/>
  <c r="FE29" i="11"/>
  <c r="FD29" i="11"/>
  <c r="FC29" i="11"/>
  <c r="FB29" i="11"/>
  <c r="FA29" i="11"/>
  <c r="EZ29" i="11"/>
  <c r="EY29" i="11"/>
  <c r="EX29" i="11"/>
  <c r="EW29" i="11"/>
  <c r="EV29" i="11"/>
  <c r="FX28" i="11"/>
  <c r="FW28" i="11"/>
  <c r="FV28" i="11"/>
  <c r="FU28" i="11"/>
  <c r="FG28" i="11"/>
  <c r="FF28" i="11"/>
  <c r="FE28" i="11"/>
  <c r="FD28" i="11"/>
  <c r="FC28" i="11"/>
  <c r="FB28" i="11"/>
  <c r="FA28" i="11"/>
  <c r="EZ28" i="11"/>
  <c r="EY28" i="11"/>
  <c r="EX28" i="11"/>
  <c r="EW28" i="11"/>
  <c r="EV28" i="11"/>
  <c r="FX27" i="11"/>
  <c r="FW27" i="11"/>
  <c r="FV27" i="11"/>
  <c r="FU27" i="11"/>
  <c r="FG27" i="11"/>
  <c r="FF27" i="11"/>
  <c r="FE27" i="11"/>
  <c r="FD27" i="11"/>
  <c r="FC27" i="11"/>
  <c r="FB27" i="11"/>
  <c r="FA27" i="11"/>
  <c r="EZ27" i="11"/>
  <c r="EY27" i="11"/>
  <c r="EX27" i="11"/>
  <c r="EW27" i="11"/>
  <c r="EV27" i="11"/>
  <c r="FX26" i="11"/>
  <c r="FW26" i="11"/>
  <c r="FV26" i="11"/>
  <c r="FU26" i="11"/>
  <c r="FG26" i="11"/>
  <c r="FF26" i="11"/>
  <c r="FE26" i="11"/>
  <c r="FD26" i="11"/>
  <c r="FC26" i="11"/>
  <c r="FB26" i="11"/>
  <c r="FA26" i="11"/>
  <c r="EZ26" i="11"/>
  <c r="EY26" i="11"/>
  <c r="EX26" i="11"/>
  <c r="EW26" i="11"/>
  <c r="EV26" i="11"/>
  <c r="FX25" i="11"/>
  <c r="FW25" i="11"/>
  <c r="FV25" i="11"/>
  <c r="FU25" i="11"/>
  <c r="FG25" i="11"/>
  <c r="FF25" i="11"/>
  <c r="FE25" i="11"/>
  <c r="FD25" i="11"/>
  <c r="FC25" i="11"/>
  <c r="FB25" i="11"/>
  <c r="FA25" i="11"/>
  <c r="EZ25" i="11"/>
  <c r="EY25" i="11"/>
  <c r="EX25" i="11"/>
  <c r="EW25" i="11"/>
  <c r="EV25" i="11"/>
  <c r="FX24" i="11"/>
  <c r="FW24" i="11"/>
  <c r="FV24" i="11"/>
  <c r="FU24" i="11"/>
  <c r="FG24" i="11"/>
  <c r="FF24" i="11"/>
  <c r="FE24" i="11"/>
  <c r="FD24" i="11"/>
  <c r="FC24" i="11"/>
  <c r="FB24" i="11"/>
  <c r="FA24" i="11"/>
  <c r="EZ24" i="11"/>
  <c r="EY24" i="11"/>
  <c r="EX24" i="11"/>
  <c r="EW24" i="11"/>
  <c r="EV24" i="11"/>
  <c r="FX23" i="11"/>
  <c r="FW23" i="11"/>
  <c r="FV23" i="11"/>
  <c r="FU23" i="11"/>
  <c r="FG23" i="11"/>
  <c r="FF23" i="11"/>
  <c r="FE23" i="11"/>
  <c r="FD23" i="11"/>
  <c r="FC23" i="11"/>
  <c r="FB23" i="11"/>
  <c r="FA23" i="11"/>
  <c r="EZ23" i="11"/>
  <c r="EY23" i="11"/>
  <c r="EX23" i="11"/>
  <c r="EW23" i="11"/>
  <c r="EV23" i="11"/>
  <c r="FX22" i="11"/>
  <c r="FW22" i="11"/>
  <c r="FV22" i="11"/>
  <c r="FU22" i="11"/>
  <c r="FG22" i="11"/>
  <c r="FF22" i="11"/>
  <c r="FE22" i="11"/>
  <c r="FD22" i="11"/>
  <c r="FC22" i="11"/>
  <c r="FB22" i="11"/>
  <c r="FA22" i="11"/>
  <c r="EZ22" i="11"/>
  <c r="EY22" i="11"/>
  <c r="EX22" i="11"/>
  <c r="EW22" i="11"/>
  <c r="EV22" i="11"/>
  <c r="FX21" i="11"/>
  <c r="FW21" i="11"/>
  <c r="FV21" i="11"/>
  <c r="FU21" i="11"/>
  <c r="FG21" i="11"/>
  <c r="FF21" i="11"/>
  <c r="FE21" i="11"/>
  <c r="FD21" i="11"/>
  <c r="FC21" i="11"/>
  <c r="FB21" i="11"/>
  <c r="FA21" i="11"/>
  <c r="EZ21" i="11"/>
  <c r="EY21" i="11"/>
  <c r="EX21" i="11"/>
  <c r="EW21" i="11"/>
  <c r="EV21" i="11"/>
  <c r="FX20" i="11"/>
  <c r="FW20" i="11"/>
  <c r="FV20" i="11"/>
  <c r="FU20" i="11"/>
  <c r="FG20" i="11"/>
  <c r="FF20" i="11"/>
  <c r="FE20" i="11"/>
  <c r="FD20" i="11"/>
  <c r="FC20" i="11"/>
  <c r="FB20" i="11"/>
  <c r="FA20" i="11"/>
  <c r="EZ20" i="11"/>
  <c r="EY20" i="11"/>
  <c r="EX20" i="11"/>
  <c r="EW20" i="11"/>
  <c r="EV20" i="11"/>
  <c r="FX19" i="11"/>
  <c r="FW19" i="11"/>
  <c r="FV19" i="11"/>
  <c r="FU19" i="11"/>
  <c r="FG19" i="11"/>
  <c r="FF19" i="11"/>
  <c r="FE19" i="11"/>
  <c r="FD19" i="11"/>
  <c r="FC19" i="11"/>
  <c r="FB19" i="11"/>
  <c r="FA19" i="11"/>
  <c r="EZ19" i="11"/>
  <c r="EY19" i="11"/>
  <c r="EX19" i="11"/>
  <c r="EW19" i="11"/>
  <c r="EV19" i="11"/>
  <c r="FX18" i="11"/>
  <c r="FW18" i="11"/>
  <c r="FV18" i="11"/>
  <c r="FU18" i="11"/>
  <c r="FG18" i="11"/>
  <c r="FF18" i="11"/>
  <c r="FE18" i="11"/>
  <c r="FD18" i="11"/>
  <c r="FC18" i="11"/>
  <c r="FB18" i="11"/>
  <c r="FA18" i="11"/>
  <c r="EZ18" i="11"/>
  <c r="EY18" i="11"/>
  <c r="EX18" i="11"/>
  <c r="EW18" i="11"/>
  <c r="EV18" i="11"/>
  <c r="FX17" i="11"/>
  <c r="FW17" i="11"/>
  <c r="FV17" i="11"/>
  <c r="FU17" i="11"/>
  <c r="FG17" i="11"/>
  <c r="FF17" i="11"/>
  <c r="FE17" i="11"/>
  <c r="FD17" i="11"/>
  <c r="FC17" i="11"/>
  <c r="FB17" i="11"/>
  <c r="FA17" i="11"/>
  <c r="EZ17" i="11"/>
  <c r="EY17" i="11"/>
  <c r="EX17" i="11"/>
  <c r="EW17" i="11"/>
  <c r="EV17" i="11"/>
  <c r="FX16" i="11"/>
  <c r="FW16" i="11"/>
  <c r="FV16" i="11"/>
  <c r="FU16" i="11"/>
  <c r="FG16" i="11"/>
  <c r="FF16" i="11"/>
  <c r="FE16" i="11"/>
  <c r="FD16" i="11"/>
  <c r="FC16" i="11"/>
  <c r="FB16" i="11"/>
  <c r="FA16" i="11"/>
  <c r="EZ16" i="11"/>
  <c r="EY16" i="11"/>
  <c r="EX16" i="11"/>
  <c r="EW16" i="11"/>
  <c r="EV16" i="11"/>
  <c r="FX15" i="11"/>
  <c r="FW15" i="11"/>
  <c r="FV15" i="11"/>
  <c r="FU15" i="11"/>
  <c r="FG15" i="11"/>
  <c r="FF15" i="11"/>
  <c r="FE15" i="11"/>
  <c r="FD15" i="11"/>
  <c r="FC15" i="11"/>
  <c r="FB15" i="11"/>
  <c r="FA15" i="11"/>
  <c r="EZ15" i="11"/>
  <c r="EY15" i="11"/>
  <c r="EX15" i="11"/>
  <c r="EW15" i="11"/>
  <c r="EV15" i="11"/>
  <c r="FX14" i="11"/>
  <c r="FW14" i="11"/>
  <c r="FV14" i="11"/>
  <c r="FU14" i="11"/>
  <c r="FG14" i="11"/>
  <c r="FF14" i="11"/>
  <c r="FE14" i="11"/>
  <c r="FD14" i="11"/>
  <c r="FC14" i="11"/>
  <c r="FB14" i="11"/>
  <c r="FA14" i="11"/>
  <c r="EZ14" i="11"/>
  <c r="EY14" i="11"/>
  <c r="EX14" i="11"/>
  <c r="EW14" i="11"/>
  <c r="EV14" i="11"/>
  <c r="FX13" i="11"/>
  <c r="FW13" i="11"/>
  <c r="FV13" i="11"/>
  <c r="FU13" i="11"/>
  <c r="FG13" i="11"/>
  <c r="FF13" i="11"/>
  <c r="FE13" i="11"/>
  <c r="FD13" i="11"/>
  <c r="FC13" i="11"/>
  <c r="FB13" i="11"/>
  <c r="FA13" i="11"/>
  <c r="EZ13" i="11"/>
  <c r="EY13" i="11"/>
  <c r="EX13" i="11"/>
  <c r="EW13" i="11"/>
  <c r="EV13" i="11"/>
  <c r="FX12" i="11"/>
  <c r="FW12" i="11"/>
  <c r="FV12" i="11"/>
  <c r="FU12" i="11"/>
  <c r="FG12" i="11"/>
  <c r="FF12" i="11"/>
  <c r="FE12" i="11"/>
  <c r="FD12" i="11"/>
  <c r="FC12" i="11"/>
  <c r="FB12" i="11"/>
  <c r="FA12" i="11"/>
  <c r="EZ12" i="11"/>
  <c r="EY12" i="11"/>
  <c r="EX12" i="11"/>
  <c r="EW12" i="11"/>
  <c r="EV12" i="11"/>
  <c r="FX11" i="11"/>
  <c r="FW11" i="11"/>
  <c r="FV11" i="11"/>
  <c r="FU11" i="11"/>
  <c r="FG11" i="11"/>
  <c r="FF11" i="11"/>
  <c r="FE11" i="11"/>
  <c r="FD11" i="11"/>
  <c r="FC11" i="11"/>
  <c r="FB11" i="11"/>
  <c r="FA11" i="11"/>
  <c r="EZ11" i="11"/>
  <c r="EY11" i="11"/>
  <c r="EX11" i="11"/>
  <c r="EW11" i="11"/>
  <c r="EV11" i="11"/>
  <c r="FX10" i="11"/>
  <c r="FW10" i="11"/>
  <c r="FV10" i="11"/>
  <c r="FU10" i="11"/>
  <c r="FG10" i="11"/>
  <c r="FF10" i="11"/>
  <c r="FE10" i="11"/>
  <c r="FD10" i="11"/>
  <c r="FC10" i="11"/>
  <c r="FB10" i="11"/>
  <c r="FA10" i="11"/>
  <c r="EZ10" i="11"/>
  <c r="EY10" i="11"/>
  <c r="EX10" i="11"/>
  <c r="EW10" i="11"/>
  <c r="EV10" i="11"/>
  <c r="FX9" i="11"/>
  <c r="FW9" i="11"/>
  <c r="FV9" i="11"/>
  <c r="FU9" i="11"/>
  <c r="FG9" i="11"/>
  <c r="FF9" i="11"/>
  <c r="FE9" i="11"/>
  <c r="FD9" i="11"/>
  <c r="FC9" i="11"/>
  <c r="FB9" i="11"/>
  <c r="FA9" i="11"/>
  <c r="EZ9" i="11"/>
  <c r="EY9" i="11"/>
  <c r="EX9" i="11"/>
  <c r="EW9" i="11"/>
  <c r="EV9" i="11"/>
  <c r="FX8" i="11"/>
  <c r="FW8" i="11"/>
  <c r="FV8" i="11"/>
  <c r="FU8" i="11"/>
  <c r="FG8" i="11"/>
  <c r="FF8" i="11"/>
  <c r="FE8" i="11"/>
  <c r="FD8" i="11"/>
  <c r="FC8" i="11"/>
  <c r="FB8" i="11"/>
  <c r="FA8" i="11"/>
  <c r="EZ8" i="11"/>
  <c r="EY8" i="11"/>
  <c r="EX8" i="11"/>
  <c r="EW8" i="11"/>
  <c r="EV8" i="11"/>
  <c r="FX7" i="11"/>
  <c r="FW7" i="11"/>
  <c r="FV7" i="11"/>
  <c r="FU7" i="11"/>
  <c r="FG7" i="11"/>
  <c r="FF7" i="11"/>
  <c r="FE7" i="11"/>
  <c r="FD7" i="11"/>
  <c r="FC7" i="11"/>
  <c r="FB7" i="11"/>
  <c r="FA7" i="11"/>
  <c r="EZ7" i="11"/>
  <c r="EY7" i="11"/>
  <c r="EX7" i="11"/>
  <c r="EW7" i="11"/>
  <c r="EV7" i="11"/>
  <c r="FX6" i="11"/>
  <c r="FW6" i="11"/>
  <c r="FV6" i="11"/>
  <c r="FU6" i="11"/>
  <c r="FG6" i="11"/>
  <c r="FF6" i="11"/>
  <c r="FE6" i="11"/>
  <c r="FD6" i="11"/>
  <c r="FC6" i="11"/>
  <c r="FB6" i="11"/>
  <c r="FA6" i="11"/>
  <c r="EZ6" i="11"/>
  <c r="EY6" i="11"/>
  <c r="EX6" i="11"/>
  <c r="EW6" i="11"/>
  <c r="EV6" i="11"/>
  <c r="FX5" i="11"/>
  <c r="FW5" i="11"/>
  <c r="FV5" i="11"/>
  <c r="FU5" i="11"/>
  <c r="FG5" i="11"/>
  <c r="FF5" i="11"/>
  <c r="FE5" i="11"/>
  <c r="FD5" i="11"/>
  <c r="FC5" i="11"/>
  <c r="FB5" i="11"/>
  <c r="FA5" i="11"/>
  <c r="EZ5" i="11"/>
  <c r="EY5" i="11"/>
  <c r="EX5" i="11"/>
  <c r="EW5" i="11"/>
  <c r="EV5" i="11"/>
  <c r="FX4" i="11"/>
  <c r="FW4" i="11"/>
  <c r="FV4" i="11"/>
  <c r="FU4" i="11"/>
  <c r="FG4" i="11"/>
  <c r="FF4" i="11"/>
  <c r="FE4" i="11"/>
  <c r="FD4" i="11"/>
  <c r="FC4" i="11"/>
  <c r="FB4" i="11"/>
  <c r="FA4" i="11"/>
  <c r="EZ4" i="11"/>
  <c r="EY4" i="11"/>
  <c r="EX4" i="11"/>
  <c r="EW4" i="11"/>
  <c r="EV4" i="11"/>
  <c r="FX3" i="11"/>
  <c r="FW3" i="11"/>
  <c r="FV3" i="11"/>
  <c r="FU3" i="11"/>
  <c r="FG3" i="11"/>
  <c r="FF3" i="11"/>
  <c r="FE3" i="11"/>
  <c r="FD3" i="11"/>
  <c r="FC3" i="11"/>
  <c r="FB3" i="11"/>
  <c r="FA3" i="11"/>
  <c r="EZ3" i="11"/>
  <c r="EY3" i="11"/>
  <c r="EX3" i="11"/>
  <c r="EW3" i="11"/>
  <c r="EV3" i="11"/>
  <c r="IV121" i="10"/>
  <c r="IW121" i="10"/>
  <c r="IH121" i="10"/>
  <c r="IG121" i="10"/>
  <c r="IF121" i="10"/>
  <c r="IE121" i="10"/>
  <c r="ID121" i="10"/>
  <c r="IC121" i="10"/>
  <c r="IB121" i="10"/>
  <c r="IA121" i="10"/>
  <c r="HZ121" i="10"/>
  <c r="HY121" i="10"/>
  <c r="HX121" i="10"/>
  <c r="HW121" i="10"/>
  <c r="AF121" i="10"/>
  <c r="IV120" i="10"/>
  <c r="IW120" i="10"/>
  <c r="IH120" i="10"/>
  <c r="IG120" i="10"/>
  <c r="IF120" i="10"/>
  <c r="IE120" i="10"/>
  <c r="ID120" i="10"/>
  <c r="IC120" i="10"/>
  <c r="IB120" i="10"/>
  <c r="IA120" i="10"/>
  <c r="HZ120" i="10"/>
  <c r="HY120" i="10"/>
  <c r="HX120" i="10"/>
  <c r="HW120" i="10"/>
  <c r="AF120" i="10"/>
  <c r="IV119" i="10"/>
  <c r="IW119" i="10"/>
  <c r="IH119" i="10"/>
  <c r="IG119" i="10"/>
  <c r="IF119" i="10"/>
  <c r="IE119" i="10"/>
  <c r="ID119" i="10"/>
  <c r="IC119" i="10"/>
  <c r="IB119" i="10"/>
  <c r="IA119" i="10"/>
  <c r="HZ119" i="10"/>
  <c r="HY119" i="10"/>
  <c r="HX119" i="10"/>
  <c r="HW119" i="10"/>
  <c r="AF119" i="10"/>
  <c r="IV118" i="10"/>
  <c r="IW118" i="10"/>
  <c r="IH118" i="10"/>
  <c r="IG118" i="10"/>
  <c r="IF118" i="10"/>
  <c r="IE118" i="10"/>
  <c r="ID118" i="10"/>
  <c r="IC118" i="10"/>
  <c r="IB118" i="10"/>
  <c r="IA118" i="10"/>
  <c r="HZ118" i="10"/>
  <c r="HY118" i="10"/>
  <c r="HX118" i="10"/>
  <c r="HW118" i="10"/>
  <c r="AF118" i="10"/>
  <c r="IV117" i="10"/>
  <c r="IW117" i="10"/>
  <c r="IH117" i="10"/>
  <c r="IG117" i="10"/>
  <c r="IF117" i="10"/>
  <c r="IE117" i="10"/>
  <c r="ID117" i="10"/>
  <c r="IC117" i="10"/>
  <c r="IB117" i="10"/>
  <c r="IA117" i="10"/>
  <c r="IJ117" i="10"/>
  <c r="IN117" i="10"/>
  <c r="HZ117" i="10"/>
  <c r="HY117" i="10"/>
  <c r="HX117" i="10"/>
  <c r="HW117" i="10"/>
  <c r="AF117" i="10"/>
  <c r="IV116" i="10"/>
  <c r="IW116" i="10"/>
  <c r="IH116" i="10"/>
  <c r="IG116" i="10"/>
  <c r="IF116" i="10"/>
  <c r="IE116" i="10"/>
  <c r="ID116" i="10"/>
  <c r="IC116" i="10"/>
  <c r="IB116" i="10"/>
  <c r="IA116" i="10"/>
  <c r="HZ116" i="10"/>
  <c r="HY116" i="10"/>
  <c r="HX116" i="10"/>
  <c r="HW116" i="10"/>
  <c r="AF116" i="10"/>
  <c r="IV115" i="10"/>
  <c r="IW115" i="10"/>
  <c r="IH115" i="10"/>
  <c r="IG115" i="10"/>
  <c r="IF115" i="10"/>
  <c r="IE115" i="10"/>
  <c r="ID115" i="10"/>
  <c r="IC115" i="10"/>
  <c r="IB115" i="10"/>
  <c r="IA115" i="10"/>
  <c r="HZ115" i="10"/>
  <c r="HY115" i="10"/>
  <c r="HX115" i="10"/>
  <c r="HW115" i="10"/>
  <c r="AF115" i="10"/>
  <c r="IV114" i="10"/>
  <c r="IW114" i="10"/>
  <c r="IH114" i="10"/>
  <c r="IG114" i="10"/>
  <c r="IF114" i="10"/>
  <c r="IE114" i="10"/>
  <c r="ID114" i="10"/>
  <c r="IC114" i="10"/>
  <c r="IB114" i="10"/>
  <c r="IA114" i="10"/>
  <c r="HZ114" i="10"/>
  <c r="HY114" i="10"/>
  <c r="HX114" i="10"/>
  <c r="HW114" i="10"/>
  <c r="AF114" i="10"/>
  <c r="IV113" i="10"/>
  <c r="IW113" i="10"/>
  <c r="IH113" i="10"/>
  <c r="IG113" i="10"/>
  <c r="IF113" i="10"/>
  <c r="IE113" i="10"/>
  <c r="ID113" i="10"/>
  <c r="IC113" i="10"/>
  <c r="IB113" i="10"/>
  <c r="IA113" i="10"/>
  <c r="IJ113" i="10"/>
  <c r="IN113" i="10"/>
  <c r="HZ113" i="10"/>
  <c r="HY113" i="10"/>
  <c r="HX113" i="10"/>
  <c r="HW113" i="10"/>
  <c r="AF113" i="10"/>
  <c r="IV112" i="10"/>
  <c r="IW112" i="10"/>
  <c r="IH112" i="10"/>
  <c r="IG112" i="10"/>
  <c r="IF112" i="10"/>
  <c r="IE112" i="10"/>
  <c r="ID112" i="10"/>
  <c r="IC112" i="10"/>
  <c r="IB112" i="10"/>
  <c r="IA112" i="10"/>
  <c r="HZ112" i="10"/>
  <c r="HY112" i="10"/>
  <c r="HX112" i="10"/>
  <c r="HW112" i="10"/>
  <c r="AF112" i="10"/>
  <c r="IV111" i="10"/>
  <c r="IW111" i="10"/>
  <c r="IH111" i="10"/>
  <c r="IG111" i="10"/>
  <c r="IF111" i="10"/>
  <c r="IE111" i="10"/>
  <c r="ID111" i="10"/>
  <c r="IC111" i="10"/>
  <c r="IB111" i="10"/>
  <c r="IA111" i="10"/>
  <c r="HZ111" i="10"/>
  <c r="HY111" i="10"/>
  <c r="HX111" i="10"/>
  <c r="HW111" i="10"/>
  <c r="AF111" i="10"/>
  <c r="IV110" i="10"/>
  <c r="IW110" i="10"/>
  <c r="IH110" i="10"/>
  <c r="IG110" i="10"/>
  <c r="IF110" i="10"/>
  <c r="IE110" i="10"/>
  <c r="ID110" i="10"/>
  <c r="IC110" i="10"/>
  <c r="IB110" i="10"/>
  <c r="IA110" i="10"/>
  <c r="HZ110" i="10"/>
  <c r="HY110" i="10"/>
  <c r="HX110" i="10"/>
  <c r="HW110" i="10"/>
  <c r="AF110" i="10"/>
  <c r="IV109" i="10"/>
  <c r="IW109" i="10"/>
  <c r="IH109" i="10"/>
  <c r="IG109" i="10"/>
  <c r="IF109" i="10"/>
  <c r="IE109" i="10"/>
  <c r="ID109" i="10"/>
  <c r="IC109" i="10"/>
  <c r="IB109" i="10"/>
  <c r="IA109" i="10"/>
  <c r="IJ109" i="10"/>
  <c r="IN109" i="10"/>
  <c r="HZ109" i="10"/>
  <c r="HY109" i="10"/>
  <c r="HX109" i="10"/>
  <c r="HW109" i="10"/>
  <c r="AF109" i="10"/>
  <c r="IV108" i="10"/>
  <c r="IW108" i="10"/>
  <c r="IH108" i="10"/>
  <c r="IG108" i="10"/>
  <c r="IF108" i="10"/>
  <c r="IE108" i="10"/>
  <c r="ID108" i="10"/>
  <c r="IC108" i="10"/>
  <c r="IB108" i="10"/>
  <c r="IA108" i="10"/>
  <c r="HZ108" i="10"/>
  <c r="HY108" i="10"/>
  <c r="HX108" i="10"/>
  <c r="HW108" i="10"/>
  <c r="AF108" i="10"/>
  <c r="IV107" i="10"/>
  <c r="IW107" i="10"/>
  <c r="IH107" i="10"/>
  <c r="IG107" i="10"/>
  <c r="IF107" i="10"/>
  <c r="IE107" i="10"/>
  <c r="ID107" i="10"/>
  <c r="IC107" i="10"/>
  <c r="IB107" i="10"/>
  <c r="IA107" i="10"/>
  <c r="HZ107" i="10"/>
  <c r="HY107" i="10"/>
  <c r="HX107" i="10"/>
  <c r="HW107" i="10"/>
  <c r="AF107" i="10"/>
  <c r="IV106" i="10"/>
  <c r="IW106" i="10"/>
  <c r="IH106" i="10"/>
  <c r="IG106" i="10"/>
  <c r="IF106" i="10"/>
  <c r="IE106" i="10"/>
  <c r="ID106" i="10"/>
  <c r="IC106" i="10"/>
  <c r="IB106" i="10"/>
  <c r="IA106" i="10"/>
  <c r="HZ106" i="10"/>
  <c r="HY106" i="10"/>
  <c r="HX106" i="10"/>
  <c r="HW106" i="10"/>
  <c r="AF106" i="10"/>
  <c r="IV105" i="10"/>
  <c r="IW105" i="10"/>
  <c r="IH105" i="10"/>
  <c r="IG105" i="10"/>
  <c r="IF105" i="10"/>
  <c r="IE105" i="10"/>
  <c r="ID105" i="10"/>
  <c r="IC105" i="10"/>
  <c r="IB105" i="10"/>
  <c r="IA105" i="10"/>
  <c r="HZ105" i="10"/>
  <c r="HY105" i="10"/>
  <c r="HX105" i="10"/>
  <c r="HW105" i="10"/>
  <c r="AF105" i="10"/>
  <c r="IV104" i="10"/>
  <c r="IW104" i="10"/>
  <c r="IH104" i="10"/>
  <c r="IG104" i="10"/>
  <c r="IF104" i="10"/>
  <c r="IE104" i="10"/>
  <c r="ID104" i="10"/>
  <c r="IC104" i="10"/>
  <c r="IB104" i="10"/>
  <c r="IA104" i="10"/>
  <c r="HZ104" i="10"/>
  <c r="HY104" i="10"/>
  <c r="HX104" i="10"/>
  <c r="HW104" i="10"/>
  <c r="AF104" i="10"/>
  <c r="IV103" i="10"/>
  <c r="IW103" i="10"/>
  <c r="IH103" i="10"/>
  <c r="IG103" i="10"/>
  <c r="IF103" i="10"/>
  <c r="IE103" i="10"/>
  <c r="ID103" i="10"/>
  <c r="IC103" i="10"/>
  <c r="IB103" i="10"/>
  <c r="IA103" i="10"/>
  <c r="IJ103" i="10"/>
  <c r="IN103" i="10"/>
  <c r="HZ103" i="10"/>
  <c r="HY103" i="10"/>
  <c r="HX103" i="10"/>
  <c r="HW103" i="10"/>
  <c r="AF103" i="10"/>
  <c r="IV102" i="10"/>
  <c r="IW102" i="10"/>
  <c r="IH102" i="10"/>
  <c r="IG102" i="10"/>
  <c r="IF102" i="10"/>
  <c r="IE102" i="10"/>
  <c r="ID102" i="10"/>
  <c r="IC102" i="10"/>
  <c r="IB102" i="10"/>
  <c r="IA102" i="10"/>
  <c r="HZ102" i="10"/>
  <c r="HY102" i="10"/>
  <c r="HX102" i="10"/>
  <c r="HW102" i="10"/>
  <c r="AF102" i="10"/>
  <c r="IV101" i="10"/>
  <c r="IW101" i="10"/>
  <c r="IH101" i="10"/>
  <c r="IG101" i="10"/>
  <c r="IF101" i="10"/>
  <c r="IE101" i="10"/>
  <c r="ID101" i="10"/>
  <c r="IC101" i="10"/>
  <c r="IB101" i="10"/>
  <c r="IA101" i="10"/>
  <c r="HZ101" i="10"/>
  <c r="HY101" i="10"/>
  <c r="HX101" i="10"/>
  <c r="HW101" i="10"/>
  <c r="AF101" i="10"/>
  <c r="IV100" i="10"/>
  <c r="IW100" i="10"/>
  <c r="IH100" i="10"/>
  <c r="IG100" i="10"/>
  <c r="IF100" i="10"/>
  <c r="IE100" i="10"/>
  <c r="ID100" i="10"/>
  <c r="IC100" i="10"/>
  <c r="IB100" i="10"/>
  <c r="IA100" i="10"/>
  <c r="HZ100" i="10"/>
  <c r="HY100" i="10"/>
  <c r="HX100" i="10"/>
  <c r="HW100" i="10"/>
  <c r="AF100" i="10"/>
  <c r="IV99" i="10"/>
  <c r="IW99" i="10"/>
  <c r="IH99" i="10"/>
  <c r="IG99" i="10"/>
  <c r="IF99" i="10"/>
  <c r="IE99" i="10"/>
  <c r="ID99" i="10"/>
  <c r="IC99" i="10"/>
  <c r="IB99" i="10"/>
  <c r="IA99" i="10"/>
  <c r="HZ99" i="10"/>
  <c r="HY99" i="10"/>
  <c r="HX99" i="10"/>
  <c r="HW99" i="10"/>
  <c r="AF99" i="10"/>
  <c r="IV98" i="10"/>
  <c r="IW98" i="10"/>
  <c r="IH98" i="10"/>
  <c r="IG98" i="10"/>
  <c r="IF98" i="10"/>
  <c r="IE98" i="10"/>
  <c r="ID98" i="10"/>
  <c r="IC98" i="10"/>
  <c r="IB98" i="10"/>
  <c r="IA98" i="10"/>
  <c r="HZ98" i="10"/>
  <c r="HY98" i="10"/>
  <c r="HX98" i="10"/>
  <c r="HW98" i="10"/>
  <c r="AF98" i="10"/>
  <c r="IV97" i="10"/>
  <c r="IW97" i="10"/>
  <c r="IH97" i="10"/>
  <c r="IG97" i="10"/>
  <c r="IF97" i="10"/>
  <c r="IE97" i="10"/>
  <c r="ID97" i="10"/>
  <c r="IC97" i="10"/>
  <c r="IB97" i="10"/>
  <c r="IA97" i="10"/>
  <c r="HZ97" i="10"/>
  <c r="HY97" i="10"/>
  <c r="HX97" i="10"/>
  <c r="HW97" i="10"/>
  <c r="AF97" i="10"/>
  <c r="IV96" i="10"/>
  <c r="IW96" i="10"/>
  <c r="IH96" i="10"/>
  <c r="IG96" i="10"/>
  <c r="IF96" i="10"/>
  <c r="IE96" i="10"/>
  <c r="ID96" i="10"/>
  <c r="IC96" i="10"/>
  <c r="IB96" i="10"/>
  <c r="IA96" i="10"/>
  <c r="HZ96" i="10"/>
  <c r="HY96" i="10"/>
  <c r="HX96" i="10"/>
  <c r="HW96" i="10"/>
  <c r="AF96" i="10"/>
  <c r="IV95" i="10"/>
  <c r="IW95" i="10"/>
  <c r="IH95" i="10"/>
  <c r="IG95" i="10"/>
  <c r="IF95" i="10"/>
  <c r="IE95" i="10"/>
  <c r="ID95" i="10"/>
  <c r="IC95" i="10"/>
  <c r="IB95" i="10"/>
  <c r="IA95" i="10"/>
  <c r="HZ95" i="10"/>
  <c r="HY95" i="10"/>
  <c r="HX95" i="10"/>
  <c r="HW95" i="10"/>
  <c r="AF95" i="10"/>
  <c r="IV94" i="10"/>
  <c r="IW94" i="10"/>
  <c r="IH94" i="10"/>
  <c r="IG94" i="10"/>
  <c r="IF94" i="10"/>
  <c r="IE94" i="10"/>
  <c r="ID94" i="10"/>
  <c r="IC94" i="10"/>
  <c r="IB94" i="10"/>
  <c r="IA94" i="10"/>
  <c r="HZ94" i="10"/>
  <c r="HY94" i="10"/>
  <c r="HX94" i="10"/>
  <c r="HW94" i="10"/>
  <c r="AF94" i="10"/>
  <c r="IV93" i="10"/>
  <c r="IW93" i="10"/>
  <c r="IH93" i="10"/>
  <c r="IG93" i="10"/>
  <c r="IF93" i="10"/>
  <c r="IE93" i="10"/>
  <c r="ID93" i="10"/>
  <c r="IC93" i="10"/>
  <c r="IB93" i="10"/>
  <c r="IA93" i="10"/>
  <c r="HZ93" i="10"/>
  <c r="HY93" i="10"/>
  <c r="HX93" i="10"/>
  <c r="HW93" i="10"/>
  <c r="AF93" i="10"/>
  <c r="IV92" i="10"/>
  <c r="IW92" i="10"/>
  <c r="IH92" i="10"/>
  <c r="IG92" i="10"/>
  <c r="IF92" i="10"/>
  <c r="IE92" i="10"/>
  <c r="ID92" i="10"/>
  <c r="IC92" i="10"/>
  <c r="IB92" i="10"/>
  <c r="IA92" i="10"/>
  <c r="HZ92" i="10"/>
  <c r="HY92" i="10"/>
  <c r="HX92" i="10"/>
  <c r="HW92" i="10"/>
  <c r="AF92" i="10"/>
  <c r="IV91" i="10"/>
  <c r="IW91" i="10"/>
  <c r="IH91" i="10"/>
  <c r="IG91" i="10"/>
  <c r="IF91" i="10"/>
  <c r="IE91" i="10"/>
  <c r="ID91" i="10"/>
  <c r="IC91" i="10"/>
  <c r="IB91" i="10"/>
  <c r="IA91" i="10"/>
  <c r="HZ91" i="10"/>
  <c r="HY91" i="10"/>
  <c r="HX91" i="10"/>
  <c r="HW91" i="10"/>
  <c r="AF91" i="10"/>
  <c r="IV90" i="10"/>
  <c r="IW90" i="10"/>
  <c r="IH90" i="10"/>
  <c r="IG90" i="10"/>
  <c r="IF90" i="10"/>
  <c r="IE90" i="10"/>
  <c r="ID90" i="10"/>
  <c r="IC90" i="10"/>
  <c r="IB90" i="10"/>
  <c r="IA90" i="10"/>
  <c r="HZ90" i="10"/>
  <c r="HY90" i="10"/>
  <c r="HX90" i="10"/>
  <c r="HW90" i="10"/>
  <c r="AF90" i="10"/>
  <c r="IV89" i="10"/>
  <c r="IW89" i="10"/>
  <c r="IH89" i="10"/>
  <c r="IG89" i="10"/>
  <c r="IF89" i="10"/>
  <c r="IE89" i="10"/>
  <c r="ID89" i="10"/>
  <c r="IC89" i="10"/>
  <c r="IB89" i="10"/>
  <c r="IA89" i="10"/>
  <c r="HZ89" i="10"/>
  <c r="HY89" i="10"/>
  <c r="HX89" i="10"/>
  <c r="HW89" i="10"/>
  <c r="AF89" i="10"/>
  <c r="IV88" i="10"/>
  <c r="IW88" i="10"/>
  <c r="IH88" i="10"/>
  <c r="IG88" i="10"/>
  <c r="IF88" i="10"/>
  <c r="IE88" i="10"/>
  <c r="ID88" i="10"/>
  <c r="IC88" i="10"/>
  <c r="IB88" i="10"/>
  <c r="IA88" i="10"/>
  <c r="HZ88" i="10"/>
  <c r="HY88" i="10"/>
  <c r="HX88" i="10"/>
  <c r="HW88" i="10"/>
  <c r="AF88" i="10"/>
  <c r="IV87" i="10"/>
  <c r="IW87" i="10"/>
  <c r="IH87" i="10"/>
  <c r="IG87" i="10"/>
  <c r="IF87" i="10"/>
  <c r="IE87" i="10"/>
  <c r="ID87" i="10"/>
  <c r="IC87" i="10"/>
  <c r="IB87" i="10"/>
  <c r="IA87" i="10"/>
  <c r="HZ87" i="10"/>
  <c r="HY87" i="10"/>
  <c r="HX87" i="10"/>
  <c r="HW87" i="10"/>
  <c r="AF87" i="10"/>
  <c r="IV86" i="10"/>
  <c r="IW86" i="10"/>
  <c r="IH86" i="10"/>
  <c r="IG86" i="10"/>
  <c r="IF86" i="10"/>
  <c r="IE86" i="10"/>
  <c r="ID86" i="10"/>
  <c r="IC86" i="10"/>
  <c r="IB86" i="10"/>
  <c r="IA86" i="10"/>
  <c r="HZ86" i="10"/>
  <c r="HY86" i="10"/>
  <c r="HX86" i="10"/>
  <c r="HW86" i="10"/>
  <c r="AF86" i="10"/>
  <c r="IV85" i="10"/>
  <c r="IW85" i="10"/>
  <c r="IH85" i="10"/>
  <c r="IG85" i="10"/>
  <c r="IF85" i="10"/>
  <c r="IE85" i="10"/>
  <c r="ID85" i="10"/>
  <c r="IC85" i="10"/>
  <c r="IB85" i="10"/>
  <c r="IA85" i="10"/>
  <c r="HZ85" i="10"/>
  <c r="HY85" i="10"/>
  <c r="HX85" i="10"/>
  <c r="HW85" i="10"/>
  <c r="AF85" i="10"/>
  <c r="IV84" i="10"/>
  <c r="IW84" i="10"/>
  <c r="IH84" i="10"/>
  <c r="IG84" i="10"/>
  <c r="IF84" i="10"/>
  <c r="IE84" i="10"/>
  <c r="ID84" i="10"/>
  <c r="IC84" i="10"/>
  <c r="IB84" i="10"/>
  <c r="IA84" i="10"/>
  <c r="HZ84" i="10"/>
  <c r="HY84" i="10"/>
  <c r="HX84" i="10"/>
  <c r="HW84" i="10"/>
  <c r="AF84" i="10"/>
  <c r="IV83" i="10"/>
  <c r="IW83" i="10"/>
  <c r="IH83" i="10"/>
  <c r="IG83" i="10"/>
  <c r="IF83" i="10"/>
  <c r="IE83" i="10"/>
  <c r="ID83" i="10"/>
  <c r="IC83" i="10"/>
  <c r="IB83" i="10"/>
  <c r="IA83" i="10"/>
  <c r="HZ83" i="10"/>
  <c r="HY83" i="10"/>
  <c r="HX83" i="10"/>
  <c r="HW83" i="10"/>
  <c r="AF83" i="10"/>
  <c r="IV82" i="10"/>
  <c r="IW82" i="10"/>
  <c r="IH82" i="10"/>
  <c r="IG82" i="10"/>
  <c r="IL82" i="10"/>
  <c r="IP82" i="10"/>
  <c r="IF82" i="10"/>
  <c r="IE82" i="10"/>
  <c r="ID82" i="10"/>
  <c r="IC82" i="10"/>
  <c r="IB82" i="10"/>
  <c r="IA82" i="10"/>
  <c r="HZ82" i="10"/>
  <c r="HY82" i="10"/>
  <c r="HX82" i="10"/>
  <c r="HW82" i="10"/>
  <c r="AF82" i="10"/>
  <c r="IV81" i="10"/>
  <c r="IW81" i="10"/>
  <c r="IH81" i="10"/>
  <c r="IG81" i="10"/>
  <c r="IF81" i="10"/>
  <c r="IE81" i="10"/>
  <c r="ID81" i="10"/>
  <c r="IC81" i="10"/>
  <c r="IB81" i="10"/>
  <c r="IA81" i="10"/>
  <c r="HZ81" i="10"/>
  <c r="HY81" i="10"/>
  <c r="HX81" i="10"/>
  <c r="HW81" i="10"/>
  <c r="II81" i="10"/>
  <c r="AF81" i="10"/>
  <c r="IV80" i="10"/>
  <c r="IW80" i="10"/>
  <c r="IH80" i="10"/>
  <c r="IG80" i="10"/>
  <c r="IF80" i="10"/>
  <c r="IE80" i="10"/>
  <c r="ID80" i="10"/>
  <c r="IC80" i="10"/>
  <c r="IK80" i="10"/>
  <c r="IO80" i="10"/>
  <c r="IB80" i="10"/>
  <c r="IA80" i="10"/>
  <c r="HZ80" i="10"/>
  <c r="HY80" i="10"/>
  <c r="HX80" i="10"/>
  <c r="HW80" i="10"/>
  <c r="AF80" i="10"/>
  <c r="IV79" i="10"/>
  <c r="IW79" i="10"/>
  <c r="IH79" i="10"/>
  <c r="IG79" i="10"/>
  <c r="IF79" i="10"/>
  <c r="IE79" i="10"/>
  <c r="ID79" i="10"/>
  <c r="IC79" i="10"/>
  <c r="IB79" i="10"/>
  <c r="IA79" i="10"/>
  <c r="HZ79" i="10"/>
  <c r="HY79" i="10"/>
  <c r="HX79" i="10"/>
  <c r="HW79" i="10"/>
  <c r="AF79" i="10"/>
  <c r="IV78" i="10"/>
  <c r="IW78" i="10"/>
  <c r="IH78" i="10"/>
  <c r="IG78" i="10"/>
  <c r="IF78" i="10"/>
  <c r="IE78" i="10"/>
  <c r="ID78" i="10"/>
  <c r="IC78" i="10"/>
  <c r="IB78" i="10"/>
  <c r="IA78" i="10"/>
  <c r="HZ78" i="10"/>
  <c r="HY78" i="10"/>
  <c r="HX78" i="10"/>
  <c r="HW78" i="10"/>
  <c r="AF78" i="10"/>
  <c r="IV77" i="10"/>
  <c r="IW77" i="10"/>
  <c r="IH77" i="10"/>
  <c r="IG77" i="10"/>
  <c r="IF77" i="10"/>
  <c r="IE77" i="10"/>
  <c r="ID77" i="10"/>
  <c r="IC77" i="10"/>
  <c r="IB77" i="10"/>
  <c r="IA77" i="10"/>
  <c r="HZ77" i="10"/>
  <c r="HY77" i="10"/>
  <c r="HX77" i="10"/>
  <c r="HW77" i="10"/>
  <c r="AF77" i="10"/>
  <c r="IV76" i="10"/>
  <c r="IW76" i="10"/>
  <c r="IH76" i="10"/>
  <c r="IG76" i="10"/>
  <c r="IF76" i="10"/>
  <c r="IE76" i="10"/>
  <c r="ID76" i="10"/>
  <c r="IC76" i="10"/>
  <c r="IB76" i="10"/>
  <c r="IA76" i="10"/>
  <c r="HZ76" i="10"/>
  <c r="HY76" i="10"/>
  <c r="HX76" i="10"/>
  <c r="HW76" i="10"/>
  <c r="AF76" i="10"/>
  <c r="IV75" i="10"/>
  <c r="IW75" i="10"/>
  <c r="IH75" i="10"/>
  <c r="IG75" i="10"/>
  <c r="IF75" i="10"/>
  <c r="IE75" i="10"/>
  <c r="ID75" i="10"/>
  <c r="IC75" i="10"/>
  <c r="IB75" i="10"/>
  <c r="IA75" i="10"/>
  <c r="HZ75" i="10"/>
  <c r="HY75" i="10"/>
  <c r="HX75" i="10"/>
  <c r="HW75" i="10"/>
  <c r="AF75" i="10"/>
  <c r="IV74" i="10"/>
  <c r="IW74" i="10"/>
  <c r="IH74" i="10"/>
  <c r="IG74" i="10"/>
  <c r="IF74" i="10"/>
  <c r="IE74" i="10"/>
  <c r="ID74" i="10"/>
  <c r="IC74" i="10"/>
  <c r="IB74" i="10"/>
  <c r="IA74" i="10"/>
  <c r="HZ74" i="10"/>
  <c r="HY74" i="10"/>
  <c r="HX74" i="10"/>
  <c r="HW74" i="10"/>
  <c r="AF74" i="10"/>
  <c r="IV73" i="10"/>
  <c r="IW73" i="10"/>
  <c r="IH73" i="10"/>
  <c r="IG73" i="10"/>
  <c r="IF73" i="10"/>
  <c r="IE73" i="10"/>
  <c r="ID73" i="10"/>
  <c r="IC73" i="10"/>
  <c r="IB73" i="10"/>
  <c r="IA73" i="10"/>
  <c r="HZ73" i="10"/>
  <c r="HY73" i="10"/>
  <c r="HX73" i="10"/>
  <c r="HW73" i="10"/>
  <c r="II73" i="10"/>
  <c r="IM73" i="10"/>
  <c r="AF73" i="10"/>
  <c r="IV72" i="10"/>
  <c r="IW72" i="10"/>
  <c r="IH72" i="10"/>
  <c r="IG72" i="10"/>
  <c r="IF72" i="10"/>
  <c r="IE72" i="10"/>
  <c r="ID72" i="10"/>
  <c r="IC72" i="10"/>
  <c r="IK72" i="10"/>
  <c r="IO72" i="10"/>
  <c r="IB72" i="10"/>
  <c r="IA72" i="10"/>
  <c r="HZ72" i="10"/>
  <c r="HY72" i="10"/>
  <c r="HX72" i="10"/>
  <c r="HW72" i="10"/>
  <c r="AF72" i="10"/>
  <c r="IV71" i="10"/>
  <c r="IW71" i="10"/>
  <c r="IH71" i="10"/>
  <c r="IG71" i="10"/>
  <c r="IF71" i="10"/>
  <c r="IE71" i="10"/>
  <c r="ID71" i="10"/>
  <c r="IC71" i="10"/>
  <c r="IB71" i="10"/>
  <c r="IA71" i="10"/>
  <c r="HZ71" i="10"/>
  <c r="HY71" i="10"/>
  <c r="HX71" i="10"/>
  <c r="HW71" i="10"/>
  <c r="AF71" i="10"/>
  <c r="IV70" i="10"/>
  <c r="IW70" i="10"/>
  <c r="IH70" i="10"/>
  <c r="IG70" i="10"/>
  <c r="IF70" i="10"/>
  <c r="IE70" i="10"/>
  <c r="ID70" i="10"/>
  <c r="IC70" i="10"/>
  <c r="IB70" i="10"/>
  <c r="IA70" i="10"/>
  <c r="HZ70" i="10"/>
  <c r="HY70" i="10"/>
  <c r="HX70" i="10"/>
  <c r="HW70" i="10"/>
  <c r="AF70" i="10"/>
  <c r="IV69" i="10"/>
  <c r="IW69" i="10"/>
  <c r="IH69" i="10"/>
  <c r="IG69" i="10"/>
  <c r="IF69" i="10"/>
  <c r="IE69" i="10"/>
  <c r="ID69" i="10"/>
  <c r="IC69" i="10"/>
  <c r="IB69" i="10"/>
  <c r="IA69" i="10"/>
  <c r="HZ69" i="10"/>
  <c r="HY69" i="10"/>
  <c r="HX69" i="10"/>
  <c r="HW69" i="10"/>
  <c r="II69" i="10"/>
  <c r="AF69" i="10"/>
  <c r="IV68" i="10"/>
  <c r="IW68" i="10"/>
  <c r="IH68" i="10"/>
  <c r="IG68" i="10"/>
  <c r="IF68" i="10"/>
  <c r="IE68" i="10"/>
  <c r="ID68" i="10"/>
  <c r="IC68" i="10"/>
  <c r="IK68" i="10"/>
  <c r="IO68" i="10"/>
  <c r="IB68" i="10"/>
  <c r="IA68" i="10"/>
  <c r="HZ68" i="10"/>
  <c r="HY68" i="10"/>
  <c r="HX68" i="10"/>
  <c r="HW68" i="10"/>
  <c r="AF68" i="10"/>
  <c r="IV67" i="10"/>
  <c r="IW67" i="10"/>
  <c r="IH67" i="10"/>
  <c r="IG67" i="10"/>
  <c r="IF67" i="10"/>
  <c r="IE67" i="10"/>
  <c r="ID67" i="10"/>
  <c r="IC67" i="10"/>
  <c r="IB67" i="10"/>
  <c r="IA67" i="10"/>
  <c r="HZ67" i="10"/>
  <c r="HY67" i="10"/>
  <c r="HX67" i="10"/>
  <c r="HW67" i="10"/>
  <c r="AF67" i="10"/>
  <c r="IV66" i="10"/>
  <c r="IW66" i="10"/>
  <c r="IH66" i="10"/>
  <c r="IG66" i="10"/>
  <c r="IF66" i="10"/>
  <c r="IE66" i="10"/>
  <c r="ID66" i="10"/>
  <c r="IC66" i="10"/>
  <c r="IB66" i="10"/>
  <c r="IA66" i="10"/>
  <c r="HZ66" i="10"/>
  <c r="HY66" i="10"/>
  <c r="HX66" i="10"/>
  <c r="HW66" i="10"/>
  <c r="AF66" i="10"/>
  <c r="IV65" i="10"/>
  <c r="IW65" i="10"/>
  <c r="IH65" i="10"/>
  <c r="IG65" i="10"/>
  <c r="IF65" i="10"/>
  <c r="IE65" i="10"/>
  <c r="ID65" i="10"/>
  <c r="IC65" i="10"/>
  <c r="IB65" i="10"/>
  <c r="IA65" i="10"/>
  <c r="HZ65" i="10"/>
  <c r="HY65" i="10"/>
  <c r="HX65" i="10"/>
  <c r="HW65" i="10"/>
  <c r="AF65" i="10"/>
  <c r="IV64" i="10"/>
  <c r="IW64" i="10"/>
  <c r="IH64" i="10"/>
  <c r="IG64" i="10"/>
  <c r="IF64" i="10"/>
  <c r="IE64" i="10"/>
  <c r="ID64" i="10"/>
  <c r="IC64" i="10"/>
  <c r="IB64" i="10"/>
  <c r="IA64" i="10"/>
  <c r="HZ64" i="10"/>
  <c r="HY64" i="10"/>
  <c r="HX64" i="10"/>
  <c r="HW64" i="10"/>
  <c r="AF64" i="10"/>
  <c r="IV63" i="10"/>
  <c r="IW63" i="10"/>
  <c r="IH63" i="10"/>
  <c r="IG63" i="10"/>
  <c r="IF63" i="10"/>
  <c r="IE63" i="10"/>
  <c r="ID63" i="10"/>
  <c r="IC63" i="10"/>
  <c r="IB63" i="10"/>
  <c r="IA63" i="10"/>
  <c r="HZ63" i="10"/>
  <c r="HY63" i="10"/>
  <c r="HX63" i="10"/>
  <c r="HW63" i="10"/>
  <c r="AF63" i="10"/>
  <c r="IV62" i="10"/>
  <c r="IW62" i="10"/>
  <c r="IH62" i="10"/>
  <c r="IG62" i="10"/>
  <c r="IF62" i="10"/>
  <c r="IE62" i="10"/>
  <c r="ID62" i="10"/>
  <c r="IC62" i="10"/>
  <c r="IB62" i="10"/>
  <c r="IA62" i="10"/>
  <c r="HZ62" i="10"/>
  <c r="HY62" i="10"/>
  <c r="HX62" i="10"/>
  <c r="HW62" i="10"/>
  <c r="AF62" i="10"/>
  <c r="IV61" i="10"/>
  <c r="IW61" i="10"/>
  <c r="IH61" i="10"/>
  <c r="IG61" i="10"/>
  <c r="IF61" i="10"/>
  <c r="IE61" i="10"/>
  <c r="ID61" i="10"/>
  <c r="IC61" i="10"/>
  <c r="IB61" i="10"/>
  <c r="IA61" i="10"/>
  <c r="HZ61" i="10"/>
  <c r="HY61" i="10"/>
  <c r="HX61" i="10"/>
  <c r="HW61" i="10"/>
  <c r="AF61" i="10"/>
  <c r="IV60" i="10"/>
  <c r="IW60" i="10"/>
  <c r="IH60" i="10"/>
  <c r="IG60" i="10"/>
  <c r="IF60" i="10"/>
  <c r="IE60" i="10"/>
  <c r="ID60" i="10"/>
  <c r="IC60" i="10"/>
  <c r="IB60" i="10"/>
  <c r="IA60" i="10"/>
  <c r="HZ60" i="10"/>
  <c r="HY60" i="10"/>
  <c r="HX60" i="10"/>
  <c r="HW60" i="10"/>
  <c r="AF60" i="10"/>
  <c r="IV59" i="10"/>
  <c r="IW59" i="10"/>
  <c r="IH59" i="10"/>
  <c r="IG59" i="10"/>
  <c r="IF59" i="10"/>
  <c r="IE59" i="10"/>
  <c r="ID59" i="10"/>
  <c r="IC59" i="10"/>
  <c r="IB59" i="10"/>
  <c r="IA59" i="10"/>
  <c r="HZ59" i="10"/>
  <c r="HY59" i="10"/>
  <c r="HX59" i="10"/>
  <c r="HW59" i="10"/>
  <c r="AF59" i="10"/>
  <c r="IV58" i="10"/>
  <c r="IW58" i="10"/>
  <c r="IH58" i="10"/>
  <c r="IG58" i="10"/>
  <c r="IF58" i="10"/>
  <c r="IE58" i="10"/>
  <c r="ID58" i="10"/>
  <c r="IC58" i="10"/>
  <c r="IB58" i="10"/>
  <c r="IA58" i="10"/>
  <c r="HZ58" i="10"/>
  <c r="HY58" i="10"/>
  <c r="HX58" i="10"/>
  <c r="HW58" i="10"/>
  <c r="AF58" i="10"/>
  <c r="IV57" i="10"/>
  <c r="IW57" i="10"/>
  <c r="IH57" i="10"/>
  <c r="IG57" i="10"/>
  <c r="IF57" i="10"/>
  <c r="IE57" i="10"/>
  <c r="ID57" i="10"/>
  <c r="IC57" i="10"/>
  <c r="IB57" i="10"/>
  <c r="IA57" i="10"/>
  <c r="HZ57" i="10"/>
  <c r="HY57" i="10"/>
  <c r="HX57" i="10"/>
  <c r="HW57" i="10"/>
  <c r="AF57" i="10"/>
  <c r="IV56" i="10"/>
  <c r="IW56" i="10"/>
  <c r="IH56" i="10"/>
  <c r="IG56" i="10"/>
  <c r="IF56" i="10"/>
  <c r="IE56" i="10"/>
  <c r="ID56" i="10"/>
  <c r="IC56" i="10"/>
  <c r="IB56" i="10"/>
  <c r="IA56" i="10"/>
  <c r="HZ56" i="10"/>
  <c r="HY56" i="10"/>
  <c r="HX56" i="10"/>
  <c r="HW56" i="10"/>
  <c r="AF56" i="10"/>
  <c r="IV55" i="10"/>
  <c r="IW55" i="10"/>
  <c r="IH55" i="10"/>
  <c r="IG55" i="10"/>
  <c r="IF55" i="10"/>
  <c r="IE55" i="10"/>
  <c r="ID55" i="10"/>
  <c r="IC55" i="10"/>
  <c r="IB55" i="10"/>
  <c r="IA55" i="10"/>
  <c r="HZ55" i="10"/>
  <c r="HY55" i="10"/>
  <c r="HX55" i="10"/>
  <c r="HW55" i="10"/>
  <c r="AF55" i="10"/>
  <c r="IV54" i="10"/>
  <c r="IW54" i="10"/>
  <c r="IH54" i="10"/>
  <c r="IG54" i="10"/>
  <c r="IF54" i="10"/>
  <c r="IE54" i="10"/>
  <c r="ID54" i="10"/>
  <c r="IC54" i="10"/>
  <c r="IB54" i="10"/>
  <c r="IA54" i="10"/>
  <c r="HZ54" i="10"/>
  <c r="HY54" i="10"/>
  <c r="HX54" i="10"/>
  <c r="HW54" i="10"/>
  <c r="AF54" i="10"/>
  <c r="IV53" i="10"/>
  <c r="IW53" i="10"/>
  <c r="IH53" i="10"/>
  <c r="IG53" i="10"/>
  <c r="IF53" i="10"/>
  <c r="IE53" i="10"/>
  <c r="ID53" i="10"/>
  <c r="IC53" i="10"/>
  <c r="IB53" i="10"/>
  <c r="IA53" i="10"/>
  <c r="HZ53" i="10"/>
  <c r="HY53" i="10"/>
  <c r="HX53" i="10"/>
  <c r="HW53" i="10"/>
  <c r="AF53" i="10"/>
  <c r="IW52" i="10"/>
  <c r="IV52" i="10"/>
  <c r="IH52" i="10"/>
  <c r="IG52" i="10"/>
  <c r="IF52" i="10"/>
  <c r="IE52" i="10"/>
  <c r="ID52" i="10"/>
  <c r="IC52" i="10"/>
  <c r="IB52" i="10"/>
  <c r="IA52" i="10"/>
  <c r="HZ52" i="10"/>
  <c r="HY52" i="10"/>
  <c r="HX52" i="10"/>
  <c r="HW52" i="10"/>
  <c r="AF52" i="10"/>
  <c r="IV51" i="10"/>
  <c r="IW51" i="10"/>
  <c r="IH51" i="10"/>
  <c r="IG51" i="10"/>
  <c r="IF51" i="10"/>
  <c r="IE51" i="10"/>
  <c r="ID51" i="10"/>
  <c r="IC51" i="10"/>
  <c r="IB51" i="10"/>
  <c r="IA51" i="10"/>
  <c r="HZ51" i="10"/>
  <c r="HY51" i="10"/>
  <c r="HX51" i="10"/>
  <c r="HW51" i="10"/>
  <c r="AF51" i="10"/>
  <c r="IV50" i="10"/>
  <c r="IW50" i="10"/>
  <c r="IH50" i="10"/>
  <c r="IG50" i="10"/>
  <c r="IF50" i="10"/>
  <c r="IE50" i="10"/>
  <c r="ID50" i="10"/>
  <c r="IC50" i="10"/>
  <c r="IB50" i="10"/>
  <c r="IA50" i="10"/>
  <c r="HZ50" i="10"/>
  <c r="HY50" i="10"/>
  <c r="HX50" i="10"/>
  <c r="HW50" i="10"/>
  <c r="AF50" i="10"/>
  <c r="IV49" i="10"/>
  <c r="IW49" i="10"/>
  <c r="IH49" i="10"/>
  <c r="IG49" i="10"/>
  <c r="IF49" i="10"/>
  <c r="IE49" i="10"/>
  <c r="ID49" i="10"/>
  <c r="IC49" i="10"/>
  <c r="IB49" i="10"/>
  <c r="IA49" i="10"/>
  <c r="HZ49" i="10"/>
  <c r="HY49" i="10"/>
  <c r="HX49" i="10"/>
  <c r="HW49" i="10"/>
  <c r="AF49" i="10"/>
  <c r="IV48" i="10"/>
  <c r="IW48" i="10"/>
  <c r="IH48" i="10"/>
  <c r="IG48" i="10"/>
  <c r="IF48" i="10"/>
  <c r="IE48" i="10"/>
  <c r="ID48" i="10"/>
  <c r="IC48" i="10"/>
  <c r="IB48" i="10"/>
  <c r="IA48" i="10"/>
  <c r="HZ48" i="10"/>
  <c r="HY48" i="10"/>
  <c r="HX48" i="10"/>
  <c r="HW48" i="10"/>
  <c r="AF48" i="10"/>
  <c r="IV47" i="10"/>
  <c r="IW47" i="10"/>
  <c r="IH47" i="10"/>
  <c r="IG47" i="10"/>
  <c r="IF47" i="10"/>
  <c r="IE47" i="10"/>
  <c r="ID47" i="10"/>
  <c r="IC47" i="10"/>
  <c r="IB47" i="10"/>
  <c r="IA47" i="10"/>
  <c r="HZ47" i="10"/>
  <c r="HY47" i="10"/>
  <c r="HX47" i="10"/>
  <c r="HW47" i="10"/>
  <c r="AF47" i="10"/>
  <c r="IV46" i="10"/>
  <c r="IW46" i="10"/>
  <c r="IH46" i="10"/>
  <c r="IG46" i="10"/>
  <c r="IF46" i="10"/>
  <c r="IE46" i="10"/>
  <c r="ID46" i="10"/>
  <c r="IC46" i="10"/>
  <c r="IB46" i="10"/>
  <c r="IA46" i="10"/>
  <c r="HZ46" i="10"/>
  <c r="HY46" i="10"/>
  <c r="HX46" i="10"/>
  <c r="HW46" i="10"/>
  <c r="AF46" i="10"/>
  <c r="IV45" i="10"/>
  <c r="IW45" i="10"/>
  <c r="IH45" i="10"/>
  <c r="IG45" i="10"/>
  <c r="IF45" i="10"/>
  <c r="IE45" i="10"/>
  <c r="ID45" i="10"/>
  <c r="IC45" i="10"/>
  <c r="IB45" i="10"/>
  <c r="IA45" i="10"/>
  <c r="HZ45" i="10"/>
  <c r="HY45" i="10"/>
  <c r="HX45" i="10"/>
  <c r="HW45" i="10"/>
  <c r="AF45" i="10"/>
  <c r="IV44" i="10"/>
  <c r="IW44" i="10"/>
  <c r="IH44" i="10"/>
  <c r="IG44" i="10"/>
  <c r="IF44" i="10"/>
  <c r="IE44" i="10"/>
  <c r="ID44" i="10"/>
  <c r="IC44" i="10"/>
  <c r="IB44" i="10"/>
  <c r="IA44" i="10"/>
  <c r="HZ44" i="10"/>
  <c r="HY44" i="10"/>
  <c r="HX44" i="10"/>
  <c r="HW44" i="10"/>
  <c r="AF44" i="10"/>
  <c r="IV43" i="10"/>
  <c r="IW43" i="10"/>
  <c r="IH43" i="10"/>
  <c r="IG43" i="10"/>
  <c r="IF43" i="10"/>
  <c r="IE43" i="10"/>
  <c r="ID43" i="10"/>
  <c r="IC43" i="10"/>
  <c r="IB43" i="10"/>
  <c r="IA43" i="10"/>
  <c r="HZ43" i="10"/>
  <c r="HY43" i="10"/>
  <c r="HX43" i="10"/>
  <c r="HW43" i="10"/>
  <c r="AF43" i="10"/>
  <c r="IV42" i="10"/>
  <c r="IW42" i="10"/>
  <c r="IH42" i="10"/>
  <c r="IG42" i="10"/>
  <c r="IF42" i="10"/>
  <c r="IE42" i="10"/>
  <c r="ID42" i="10"/>
  <c r="IC42" i="10"/>
  <c r="IB42" i="10"/>
  <c r="IA42" i="10"/>
  <c r="HZ42" i="10"/>
  <c r="HY42" i="10"/>
  <c r="HX42" i="10"/>
  <c r="HW42" i="10"/>
  <c r="AF42" i="10"/>
  <c r="IV41" i="10"/>
  <c r="IW41" i="10"/>
  <c r="IH41" i="10"/>
  <c r="IG41" i="10"/>
  <c r="IF41" i="10"/>
  <c r="IL41" i="10"/>
  <c r="IP41" i="10"/>
  <c r="IE41" i="10"/>
  <c r="ID41" i="10"/>
  <c r="IC41" i="10"/>
  <c r="IB41" i="10"/>
  <c r="IA41" i="10"/>
  <c r="HZ41" i="10"/>
  <c r="HY41" i="10"/>
  <c r="HX41" i="10"/>
  <c r="HW41" i="10"/>
  <c r="AF41" i="10"/>
  <c r="IV40" i="10"/>
  <c r="IW40" i="10"/>
  <c r="IH40" i="10"/>
  <c r="IG40" i="10"/>
  <c r="IF40" i="10"/>
  <c r="IE40" i="10"/>
  <c r="ID40" i="10"/>
  <c r="IC40" i="10"/>
  <c r="IB40" i="10"/>
  <c r="IA40" i="10"/>
  <c r="HZ40" i="10"/>
  <c r="HY40" i="10"/>
  <c r="HX40" i="10"/>
  <c r="HW40" i="10"/>
  <c r="AF40" i="10"/>
  <c r="IV39" i="10"/>
  <c r="IW39" i="10"/>
  <c r="IH39" i="10"/>
  <c r="IG39" i="10"/>
  <c r="IF39" i="10"/>
  <c r="IE39" i="10"/>
  <c r="ID39" i="10"/>
  <c r="IC39" i="10"/>
  <c r="IB39" i="10"/>
  <c r="IA39" i="10"/>
  <c r="HZ39" i="10"/>
  <c r="HY39" i="10"/>
  <c r="HX39" i="10"/>
  <c r="HW39" i="10"/>
  <c r="AF39" i="10"/>
  <c r="IV38" i="10"/>
  <c r="IW38" i="10"/>
  <c r="IH38" i="10"/>
  <c r="IG38" i="10"/>
  <c r="IF38" i="10"/>
  <c r="IE38" i="10"/>
  <c r="ID38" i="10"/>
  <c r="IC38" i="10"/>
  <c r="IB38" i="10"/>
  <c r="IA38" i="10"/>
  <c r="HZ38" i="10"/>
  <c r="HY38" i="10"/>
  <c r="HX38" i="10"/>
  <c r="HW38" i="10"/>
  <c r="AF38" i="10"/>
  <c r="IV37" i="10"/>
  <c r="IW37" i="10"/>
  <c r="IH37" i="10"/>
  <c r="IG37" i="10"/>
  <c r="IF37" i="10"/>
  <c r="IE37" i="10"/>
  <c r="ID37" i="10"/>
  <c r="IC37" i="10"/>
  <c r="IB37" i="10"/>
  <c r="IA37" i="10"/>
  <c r="HZ37" i="10"/>
  <c r="HY37" i="10"/>
  <c r="HX37" i="10"/>
  <c r="HW37" i="10"/>
  <c r="AF37" i="10"/>
  <c r="IV36" i="10"/>
  <c r="IW36" i="10"/>
  <c r="IH36" i="10"/>
  <c r="IG36" i="10"/>
  <c r="IF36" i="10"/>
  <c r="IE36" i="10"/>
  <c r="ID36" i="10"/>
  <c r="IC36" i="10"/>
  <c r="IB36" i="10"/>
  <c r="IA36" i="10"/>
  <c r="HZ36" i="10"/>
  <c r="HY36" i="10"/>
  <c r="HX36" i="10"/>
  <c r="HW36" i="10"/>
  <c r="AF36" i="10"/>
  <c r="IV35" i="10"/>
  <c r="IW35" i="10"/>
  <c r="IH35" i="10"/>
  <c r="IG35" i="10"/>
  <c r="IF35" i="10"/>
  <c r="IE35" i="10"/>
  <c r="ID35" i="10"/>
  <c r="IC35" i="10"/>
  <c r="IB35" i="10"/>
  <c r="IA35" i="10"/>
  <c r="HZ35" i="10"/>
  <c r="HY35" i="10"/>
  <c r="HX35" i="10"/>
  <c r="HW35" i="10"/>
  <c r="AF35" i="10"/>
  <c r="IV34" i="10"/>
  <c r="IW34" i="10"/>
  <c r="IH34" i="10"/>
  <c r="IG34" i="10"/>
  <c r="IF34" i="10"/>
  <c r="IE34" i="10"/>
  <c r="ID34" i="10"/>
  <c r="IC34" i="10"/>
  <c r="IB34" i="10"/>
  <c r="IA34" i="10"/>
  <c r="HZ34" i="10"/>
  <c r="HY34" i="10"/>
  <c r="HX34" i="10"/>
  <c r="HW34" i="10"/>
  <c r="AF34" i="10"/>
  <c r="IV33" i="10"/>
  <c r="IW33" i="10"/>
  <c r="IH33" i="10"/>
  <c r="IG33" i="10"/>
  <c r="IF33" i="10"/>
  <c r="IE33" i="10"/>
  <c r="ID33" i="10"/>
  <c r="IC33" i="10"/>
  <c r="IB33" i="10"/>
  <c r="IA33" i="10"/>
  <c r="HZ33" i="10"/>
  <c r="HY33" i="10"/>
  <c r="HX33" i="10"/>
  <c r="HW33" i="10"/>
  <c r="AF33" i="10"/>
  <c r="IV32" i="10"/>
  <c r="IW32" i="10"/>
  <c r="IH32" i="10"/>
  <c r="IG32" i="10"/>
  <c r="IF32" i="10"/>
  <c r="IE32" i="10"/>
  <c r="ID32" i="10"/>
  <c r="IC32" i="10"/>
  <c r="IB32" i="10"/>
  <c r="IA32" i="10"/>
  <c r="HZ32" i="10"/>
  <c r="HY32" i="10"/>
  <c r="HX32" i="10"/>
  <c r="HW32" i="10"/>
  <c r="AF32" i="10"/>
  <c r="IV31" i="10"/>
  <c r="IW31" i="10"/>
  <c r="IH31" i="10"/>
  <c r="IG31" i="10"/>
  <c r="IF31" i="10"/>
  <c r="IE31" i="10"/>
  <c r="ID31" i="10"/>
  <c r="IC31" i="10"/>
  <c r="IB31" i="10"/>
  <c r="IA31" i="10"/>
  <c r="HZ31" i="10"/>
  <c r="HY31" i="10"/>
  <c r="HX31" i="10"/>
  <c r="HW31" i="10"/>
  <c r="AF31" i="10"/>
  <c r="IV30" i="10"/>
  <c r="IW30" i="10"/>
  <c r="IH30" i="10"/>
  <c r="IG30" i="10"/>
  <c r="IF30" i="10"/>
  <c r="IE30" i="10"/>
  <c r="ID30" i="10"/>
  <c r="IC30" i="10"/>
  <c r="IB30" i="10"/>
  <c r="IA30" i="10"/>
  <c r="HZ30" i="10"/>
  <c r="HY30" i="10"/>
  <c r="HX30" i="10"/>
  <c r="HW30" i="10"/>
  <c r="AF30" i="10"/>
  <c r="IV29" i="10"/>
  <c r="IW29" i="10"/>
  <c r="IH29" i="10"/>
  <c r="IG29" i="10"/>
  <c r="IF29" i="10"/>
  <c r="IE29" i="10"/>
  <c r="ID29" i="10"/>
  <c r="IC29" i="10"/>
  <c r="IK29" i="10"/>
  <c r="IO29" i="10"/>
  <c r="IB29" i="10"/>
  <c r="IA29" i="10"/>
  <c r="HZ29" i="10"/>
  <c r="HY29" i="10"/>
  <c r="HX29" i="10"/>
  <c r="HW29" i="10"/>
  <c r="AF29" i="10"/>
  <c r="IV28" i="10"/>
  <c r="IW28" i="10"/>
  <c r="IH28" i="10"/>
  <c r="IG28" i="10"/>
  <c r="IF28" i="10"/>
  <c r="IE28" i="10"/>
  <c r="ID28" i="10"/>
  <c r="IC28" i="10"/>
  <c r="IB28" i="10"/>
  <c r="IA28" i="10"/>
  <c r="HZ28" i="10"/>
  <c r="HY28" i="10"/>
  <c r="HX28" i="10"/>
  <c r="HW28" i="10"/>
  <c r="AF28" i="10"/>
  <c r="IV27" i="10"/>
  <c r="IW27" i="10"/>
  <c r="IH27" i="10"/>
  <c r="IG27" i="10"/>
  <c r="IF27" i="10"/>
  <c r="IE27" i="10"/>
  <c r="ID27" i="10"/>
  <c r="IC27" i="10"/>
  <c r="IB27" i="10"/>
  <c r="IA27" i="10"/>
  <c r="HZ27" i="10"/>
  <c r="HY27" i="10"/>
  <c r="HX27" i="10"/>
  <c r="HW27" i="10"/>
  <c r="AF27" i="10"/>
  <c r="IV26" i="10"/>
  <c r="IW26" i="10"/>
  <c r="IH26" i="10"/>
  <c r="IG26" i="10"/>
  <c r="IF26" i="10"/>
  <c r="IE26" i="10"/>
  <c r="ID26" i="10"/>
  <c r="IC26" i="10"/>
  <c r="IB26" i="10"/>
  <c r="IA26" i="10"/>
  <c r="HZ26" i="10"/>
  <c r="HY26" i="10"/>
  <c r="HX26" i="10"/>
  <c r="HW26" i="10"/>
  <c r="AF26" i="10"/>
  <c r="IV25" i="10"/>
  <c r="IW25" i="10"/>
  <c r="IH25" i="10"/>
  <c r="IG25" i="10"/>
  <c r="IF25" i="10"/>
  <c r="IE25" i="10"/>
  <c r="ID25" i="10"/>
  <c r="IC25" i="10"/>
  <c r="IB25" i="10"/>
  <c r="IA25" i="10"/>
  <c r="HZ25" i="10"/>
  <c r="HY25" i="10"/>
  <c r="HX25" i="10"/>
  <c r="HW25" i="10"/>
  <c r="AF25" i="10"/>
  <c r="IV24" i="10"/>
  <c r="IW24" i="10"/>
  <c r="IH24" i="10"/>
  <c r="IG24" i="10"/>
  <c r="IF24" i="10"/>
  <c r="IE24" i="10"/>
  <c r="ID24" i="10"/>
  <c r="IC24" i="10"/>
  <c r="IB24" i="10"/>
  <c r="IA24" i="10"/>
  <c r="HZ24" i="10"/>
  <c r="HY24" i="10"/>
  <c r="HX24" i="10"/>
  <c r="HW24" i="10"/>
  <c r="AF24" i="10"/>
  <c r="IV23" i="10"/>
  <c r="IW23" i="10"/>
  <c r="IH23" i="10"/>
  <c r="IG23" i="10"/>
  <c r="IF23" i="10"/>
  <c r="IE23" i="10"/>
  <c r="ID23" i="10"/>
  <c r="IC23" i="10"/>
  <c r="IB23" i="10"/>
  <c r="IA23" i="10"/>
  <c r="HZ23" i="10"/>
  <c r="HY23" i="10"/>
  <c r="HX23" i="10"/>
  <c r="HW23" i="10"/>
  <c r="AF23" i="10"/>
  <c r="IV22" i="10"/>
  <c r="IW22" i="10"/>
  <c r="IH22" i="10"/>
  <c r="IG22" i="10"/>
  <c r="IF22" i="10"/>
  <c r="IE22" i="10"/>
  <c r="ID22" i="10"/>
  <c r="IC22" i="10"/>
  <c r="IB22" i="10"/>
  <c r="IA22" i="10"/>
  <c r="HZ22" i="10"/>
  <c r="HY22" i="10"/>
  <c r="HX22" i="10"/>
  <c r="HW22" i="10"/>
  <c r="AF22" i="10"/>
  <c r="IV21" i="10"/>
  <c r="IW21" i="10"/>
  <c r="IH21" i="10"/>
  <c r="IG21" i="10"/>
  <c r="IF21" i="10"/>
  <c r="IE21" i="10"/>
  <c r="ID21" i="10"/>
  <c r="IC21" i="10"/>
  <c r="IB21" i="10"/>
  <c r="IA21" i="10"/>
  <c r="HZ21" i="10"/>
  <c r="HY21" i="10"/>
  <c r="HX21" i="10"/>
  <c r="HW21" i="10"/>
  <c r="AF21" i="10"/>
  <c r="IV20" i="10"/>
  <c r="IW20" i="10"/>
  <c r="IH20" i="10"/>
  <c r="IG20" i="10"/>
  <c r="IF20" i="10"/>
  <c r="IE20" i="10"/>
  <c r="ID20" i="10"/>
  <c r="IC20" i="10"/>
  <c r="IB20" i="10"/>
  <c r="IA20" i="10"/>
  <c r="HZ20" i="10"/>
  <c r="HY20" i="10"/>
  <c r="HX20" i="10"/>
  <c r="HW20" i="10"/>
  <c r="AF20" i="10"/>
  <c r="IV19" i="10"/>
  <c r="IW19" i="10"/>
  <c r="IH19" i="10"/>
  <c r="IG19" i="10"/>
  <c r="IF19" i="10"/>
  <c r="IE19" i="10"/>
  <c r="ID19" i="10"/>
  <c r="IC19" i="10"/>
  <c r="IB19" i="10"/>
  <c r="IA19" i="10"/>
  <c r="HZ19" i="10"/>
  <c r="HY19" i="10"/>
  <c r="HX19" i="10"/>
  <c r="HW19" i="10"/>
  <c r="AF19" i="10"/>
  <c r="IV18" i="10"/>
  <c r="IW18" i="10"/>
  <c r="IH18" i="10"/>
  <c r="IG18" i="10"/>
  <c r="IF18" i="10"/>
  <c r="IE18" i="10"/>
  <c r="ID18" i="10"/>
  <c r="IC18" i="10"/>
  <c r="IB18" i="10"/>
  <c r="IA18" i="10"/>
  <c r="HZ18" i="10"/>
  <c r="HY18" i="10"/>
  <c r="HX18" i="10"/>
  <c r="HW18" i="10"/>
  <c r="AF18" i="10"/>
  <c r="IV17" i="10"/>
  <c r="IW17" i="10"/>
  <c r="IH17" i="10"/>
  <c r="IG17" i="10"/>
  <c r="IF17" i="10"/>
  <c r="IE17" i="10"/>
  <c r="ID17" i="10"/>
  <c r="IC17" i="10"/>
  <c r="IB17" i="10"/>
  <c r="IA17" i="10"/>
  <c r="HZ17" i="10"/>
  <c r="HY17" i="10"/>
  <c r="HX17" i="10"/>
  <c r="HW17" i="10"/>
  <c r="AF17" i="10"/>
  <c r="IV16" i="10"/>
  <c r="IW16" i="10"/>
  <c r="IH16" i="10"/>
  <c r="IG16" i="10"/>
  <c r="IF16" i="10"/>
  <c r="IE16" i="10"/>
  <c r="ID16" i="10"/>
  <c r="IC16" i="10"/>
  <c r="IB16" i="10"/>
  <c r="IA16" i="10"/>
  <c r="HZ16" i="10"/>
  <c r="HY16" i="10"/>
  <c r="HX16" i="10"/>
  <c r="HW16" i="10"/>
  <c r="AF16" i="10"/>
  <c r="IV15" i="10"/>
  <c r="IW15" i="10"/>
  <c r="IH15" i="10"/>
  <c r="IG15" i="10"/>
  <c r="IF15" i="10"/>
  <c r="IE15" i="10"/>
  <c r="ID15" i="10"/>
  <c r="IC15" i="10"/>
  <c r="IB15" i="10"/>
  <c r="IA15" i="10"/>
  <c r="IJ15" i="10"/>
  <c r="IN15" i="10"/>
  <c r="HZ15" i="10"/>
  <c r="HY15" i="10"/>
  <c r="HX15" i="10"/>
  <c r="HW15" i="10"/>
  <c r="AF15" i="10"/>
  <c r="IV14" i="10"/>
  <c r="IW14" i="10"/>
  <c r="IH14" i="10"/>
  <c r="IG14" i="10"/>
  <c r="IF14" i="10"/>
  <c r="IE14" i="10"/>
  <c r="ID14" i="10"/>
  <c r="IC14" i="10"/>
  <c r="IB14" i="10"/>
  <c r="IA14" i="10"/>
  <c r="HZ14" i="10"/>
  <c r="HY14" i="10"/>
  <c r="HX14" i="10"/>
  <c r="HW14" i="10"/>
  <c r="AF14" i="10"/>
  <c r="IV13" i="10"/>
  <c r="IW13" i="10"/>
  <c r="IH13" i="10"/>
  <c r="IG13" i="10"/>
  <c r="IF13" i="10"/>
  <c r="IE13" i="10"/>
  <c r="ID13" i="10"/>
  <c r="IC13" i="10"/>
  <c r="IB13" i="10"/>
  <c r="IA13" i="10"/>
  <c r="HZ13" i="10"/>
  <c r="HY13" i="10"/>
  <c r="HX13" i="10"/>
  <c r="HW13" i="10"/>
  <c r="AF13" i="10"/>
  <c r="IV12" i="10"/>
  <c r="IW12" i="10"/>
  <c r="IH12" i="10"/>
  <c r="IG12" i="10"/>
  <c r="IF12" i="10"/>
  <c r="IE12" i="10"/>
  <c r="ID12" i="10"/>
  <c r="IC12" i="10"/>
  <c r="IB12" i="10"/>
  <c r="IA12" i="10"/>
  <c r="HZ12" i="10"/>
  <c r="HY12" i="10"/>
  <c r="HX12" i="10"/>
  <c r="HW12" i="10"/>
  <c r="AF12" i="10"/>
  <c r="IV11" i="10"/>
  <c r="IW11" i="10"/>
  <c r="IH11" i="10"/>
  <c r="IG11" i="10"/>
  <c r="IF11" i="10"/>
  <c r="IE11" i="10"/>
  <c r="ID11" i="10"/>
  <c r="IC11" i="10"/>
  <c r="IB11" i="10"/>
  <c r="IA11" i="10"/>
  <c r="HZ11" i="10"/>
  <c r="HY11" i="10"/>
  <c r="HX11" i="10"/>
  <c r="HW11" i="10"/>
  <c r="AF11" i="10"/>
  <c r="IV10" i="10"/>
  <c r="IW10" i="10"/>
  <c r="IH10" i="10"/>
  <c r="IG10" i="10"/>
  <c r="IF10" i="10"/>
  <c r="IE10" i="10"/>
  <c r="ID10" i="10"/>
  <c r="IC10" i="10"/>
  <c r="IB10" i="10"/>
  <c r="IA10" i="10"/>
  <c r="HZ10" i="10"/>
  <c r="HY10" i="10"/>
  <c r="HX10" i="10"/>
  <c r="HW10" i="10"/>
  <c r="AF10" i="10"/>
  <c r="IV9" i="10"/>
  <c r="IW9" i="10"/>
  <c r="IH9" i="10"/>
  <c r="IG9" i="10"/>
  <c r="IF9" i="10"/>
  <c r="IE9" i="10"/>
  <c r="ID9" i="10"/>
  <c r="IC9" i="10"/>
  <c r="IK9" i="10"/>
  <c r="IO9" i="10"/>
  <c r="IB9" i="10"/>
  <c r="IA9" i="10"/>
  <c r="HZ9" i="10"/>
  <c r="HY9" i="10"/>
  <c r="HX9" i="10"/>
  <c r="HW9" i="10"/>
  <c r="AF9" i="10"/>
  <c r="IV8" i="10"/>
  <c r="IW8" i="10"/>
  <c r="IH8" i="10"/>
  <c r="IG8" i="10"/>
  <c r="IF8" i="10"/>
  <c r="IE8" i="10"/>
  <c r="ID8" i="10"/>
  <c r="IC8" i="10"/>
  <c r="IB8" i="10"/>
  <c r="IA8" i="10"/>
  <c r="HZ8" i="10"/>
  <c r="HY8" i="10"/>
  <c r="HX8" i="10"/>
  <c r="HW8" i="10"/>
  <c r="AF8" i="10"/>
  <c r="IV7" i="10"/>
  <c r="IW7" i="10"/>
  <c r="IH7" i="10"/>
  <c r="IG7" i="10"/>
  <c r="IF7" i="10"/>
  <c r="IE7" i="10"/>
  <c r="ID7" i="10"/>
  <c r="IC7" i="10"/>
  <c r="IB7" i="10"/>
  <c r="IA7" i="10"/>
  <c r="HZ7" i="10"/>
  <c r="HY7" i="10"/>
  <c r="HX7" i="10"/>
  <c r="HW7" i="10"/>
  <c r="AF7" i="10"/>
  <c r="IV6" i="10"/>
  <c r="IW6" i="10"/>
  <c r="IH6" i="10"/>
  <c r="IG6" i="10"/>
  <c r="IF6" i="10"/>
  <c r="IE6" i="10"/>
  <c r="ID6" i="10"/>
  <c r="IC6" i="10"/>
  <c r="IB6" i="10"/>
  <c r="IA6" i="10"/>
  <c r="HZ6" i="10"/>
  <c r="HY6" i="10"/>
  <c r="HX6" i="10"/>
  <c r="HW6" i="10"/>
  <c r="II6" i="10"/>
  <c r="IM6" i="10"/>
  <c r="AF6" i="10"/>
  <c r="IV5" i="10"/>
  <c r="IW5" i="10"/>
  <c r="IH5" i="10"/>
  <c r="IG5" i="10"/>
  <c r="IF5" i="10"/>
  <c r="IE5" i="10"/>
  <c r="ID5" i="10"/>
  <c r="IC5" i="10"/>
  <c r="IB5" i="10"/>
  <c r="IA5" i="10"/>
  <c r="HZ5" i="10"/>
  <c r="HX5" i="10"/>
  <c r="HW5" i="10"/>
  <c r="AF5" i="10"/>
  <c r="IV4" i="10"/>
  <c r="IW4" i="10"/>
  <c r="IH4" i="10"/>
  <c r="IG4" i="10"/>
  <c r="IF4" i="10"/>
  <c r="IE4" i="10"/>
  <c r="ID4" i="10"/>
  <c r="IC4" i="10"/>
  <c r="IB4" i="10"/>
  <c r="IA4" i="10"/>
  <c r="HZ4" i="10"/>
  <c r="IJ4" i="10"/>
  <c r="IN4" i="10"/>
  <c r="HY4" i="10"/>
  <c r="II4" i="10"/>
  <c r="IM4" i="10"/>
  <c r="AF4" i="10"/>
  <c r="IV3" i="10"/>
  <c r="IW3" i="10"/>
  <c r="IH3" i="10"/>
  <c r="IG3" i="10"/>
  <c r="IF3" i="10"/>
  <c r="IE3" i="10"/>
  <c r="ID3" i="10"/>
  <c r="IC3" i="10"/>
  <c r="IB3" i="10"/>
  <c r="IA3" i="10"/>
  <c r="HZ3" i="10"/>
  <c r="IJ3" i="10"/>
  <c r="IN3" i="10"/>
  <c r="HY3" i="10"/>
  <c r="HX3" i="10"/>
  <c r="HW3" i="10"/>
  <c r="AF3" i="10"/>
  <c r="II3" i="10"/>
  <c r="IY3" i="10"/>
  <c r="IJ20" i="10"/>
  <c r="IN20" i="10"/>
  <c r="IJ56" i="10"/>
  <c r="IN56" i="10"/>
  <c r="IL63" i="10"/>
  <c r="IP63" i="10"/>
  <c r="IJ64" i="10"/>
  <c r="IN64" i="10"/>
  <c r="IK66" i="10"/>
  <c r="IO66" i="10"/>
  <c r="IL69" i="10"/>
  <c r="IP69" i="10"/>
  <c r="IJ74" i="10"/>
  <c r="IN74" i="10"/>
  <c r="IL77" i="10"/>
  <c r="IP77" i="10"/>
  <c r="IJ78" i="10"/>
  <c r="IN78" i="10"/>
  <c r="IL93" i="10"/>
  <c r="IP93" i="10"/>
  <c r="IK63" i="10"/>
  <c r="IO63" i="10"/>
  <c r="IJ45" i="10"/>
  <c r="IN45" i="10"/>
  <c r="II5" i="10"/>
  <c r="IL15" i="10"/>
  <c r="IP15" i="10"/>
  <c r="IJ35" i="10"/>
  <c r="IN35" i="10"/>
  <c r="IK42" i="10"/>
  <c r="IO42" i="10"/>
  <c r="II45" i="10"/>
  <c r="IM45" i="10"/>
  <c r="II49" i="10"/>
  <c r="IM49" i="10"/>
  <c r="IK52" i="10"/>
  <c r="IO52" i="10"/>
  <c r="IL35" i="10"/>
  <c r="IP35" i="10"/>
  <c r="IJ66" i="10"/>
  <c r="IN66" i="10"/>
  <c r="IL8" i="10"/>
  <c r="IP8" i="10"/>
  <c r="II12" i="10"/>
  <c r="IY12" i="10"/>
  <c r="IK15" i="10"/>
  <c r="IO15" i="10"/>
  <c r="IK25" i="10"/>
  <c r="IO25" i="10"/>
  <c r="IL60" i="10"/>
  <c r="IP60" i="10"/>
  <c r="IL61" i="10"/>
  <c r="IP61" i="10"/>
  <c r="IK97" i="10"/>
  <c r="IO97" i="10"/>
  <c r="II98" i="10"/>
  <c r="IM98" i="10"/>
  <c r="IJ98" i="10"/>
  <c r="IN98" i="10"/>
  <c r="IJ100" i="10"/>
  <c r="IN100" i="10"/>
  <c r="IK113" i="10"/>
  <c r="IO113" i="10"/>
  <c r="IL27" i="10"/>
  <c r="IP27" i="10"/>
  <c r="IJ85" i="10"/>
  <c r="IN85" i="10"/>
  <c r="IL3" i="10"/>
  <c r="IP3" i="10"/>
  <c r="IK11" i="10"/>
  <c r="IO11" i="10"/>
  <c r="IJ5" i="10"/>
  <c r="IN5" i="10"/>
  <c r="IL6" i="10"/>
  <c r="IP6" i="10"/>
  <c r="IK10" i="10"/>
  <c r="IO10" i="10"/>
  <c r="IL12" i="10"/>
  <c r="IP12" i="10"/>
  <c r="IL16" i="10"/>
  <c r="IP16" i="10"/>
  <c r="IJ17" i="10"/>
  <c r="IN17" i="10"/>
  <c r="IK19" i="10"/>
  <c r="IO19" i="10"/>
  <c r="IK23" i="10"/>
  <c r="IO23" i="10"/>
  <c r="IL25" i="10"/>
  <c r="IP25" i="10"/>
  <c r="IL31" i="10"/>
  <c r="IP31" i="10"/>
  <c r="IK34" i="10"/>
  <c r="IO34" i="10"/>
  <c r="IL53" i="10"/>
  <c r="IP53" i="10"/>
  <c r="IK58" i="10"/>
  <c r="IO58" i="10"/>
  <c r="IJ87" i="10"/>
  <c r="IN87" i="10"/>
  <c r="IL87" i="10"/>
  <c r="IP87" i="10"/>
  <c r="IL90" i="10"/>
  <c r="IP90" i="10"/>
  <c r="II92" i="10"/>
  <c r="IM92" i="10"/>
  <c r="IJ9" i="10"/>
  <c r="IN9" i="10"/>
  <c r="IK14" i="10"/>
  <c r="IO14" i="10"/>
  <c r="IL20" i="10"/>
  <c r="IP20" i="10"/>
  <c r="IJ21" i="10"/>
  <c r="IN21" i="10"/>
  <c r="II24" i="10"/>
  <c r="IM24" i="10"/>
  <c r="IJ42" i="10"/>
  <c r="IN42" i="10"/>
  <c r="IJ46" i="10"/>
  <c r="IN46" i="10"/>
  <c r="II53" i="10"/>
  <c r="IM53" i="10"/>
  <c r="II63" i="10"/>
  <c r="IJ70" i="10"/>
  <c r="IN70" i="10"/>
  <c r="IK75" i="10"/>
  <c r="IO75" i="10"/>
  <c r="II76" i="10"/>
  <c r="IM76" i="10"/>
  <c r="IL85" i="10"/>
  <c r="IP85" i="10"/>
  <c r="IJ86" i="10"/>
  <c r="IN86" i="10"/>
  <c r="IJ90" i="10"/>
  <c r="IN90" i="10"/>
  <c r="IK100" i="10"/>
  <c r="IO100" i="10"/>
  <c r="IK108" i="10"/>
  <c r="IO108" i="10"/>
  <c r="II109" i="10"/>
  <c r="IM109" i="10"/>
  <c r="IK116" i="10"/>
  <c r="IO116" i="10"/>
  <c r="II117" i="10"/>
  <c r="IM117" i="10"/>
  <c r="IJ77" i="10"/>
  <c r="IN77" i="10"/>
  <c r="IK83" i="10"/>
  <c r="IO83" i="10"/>
  <c r="II84" i="10"/>
  <c r="IM84" i="10"/>
  <c r="IJ94" i="10"/>
  <c r="IN94" i="10"/>
  <c r="IL105" i="10"/>
  <c r="IP105" i="10"/>
  <c r="IJ106" i="10"/>
  <c r="IN106" i="10"/>
  <c r="IJ114" i="10"/>
  <c r="IN114" i="10"/>
  <c r="IJ22" i="10"/>
  <c r="IN22" i="10"/>
  <c r="IJ37" i="10"/>
  <c r="IN37" i="10"/>
  <c r="IJ65" i="10"/>
  <c r="IN65" i="10"/>
  <c r="II29" i="10"/>
  <c r="IM29" i="10"/>
  <c r="IL33" i="10"/>
  <c r="IP33" i="10"/>
  <c r="IJ44" i="10"/>
  <c r="IN44" i="10"/>
  <c r="II47" i="10"/>
  <c r="IM47" i="10"/>
  <c r="IK50" i="10"/>
  <c r="IO50" i="10"/>
  <c r="II51" i="10"/>
  <c r="IM51" i="10"/>
  <c r="II57" i="10"/>
  <c r="IM57" i="10"/>
  <c r="IK65" i="10"/>
  <c r="IO65" i="10"/>
  <c r="II67" i="10"/>
  <c r="IM67" i="10"/>
  <c r="IK74" i="10"/>
  <c r="IO74" i="10"/>
  <c r="IJ89" i="10"/>
  <c r="IN89" i="10"/>
  <c r="II96" i="10"/>
  <c r="IM96" i="10"/>
  <c r="IK103" i="10"/>
  <c r="IO103" i="10"/>
  <c r="IK111" i="10"/>
  <c r="IO111" i="10"/>
  <c r="II112" i="10"/>
  <c r="IM112" i="10"/>
  <c r="IK119" i="10"/>
  <c r="IO119" i="10"/>
  <c r="II120" i="10"/>
  <c r="IM120" i="10"/>
  <c r="IL45" i="10"/>
  <c r="IP45" i="10"/>
  <c r="IL5" i="10"/>
  <c r="IP5" i="10"/>
  <c r="IJ7" i="10"/>
  <c r="IN7" i="10"/>
  <c r="IL10" i="10"/>
  <c r="IP10" i="10"/>
  <c r="IL14" i="10"/>
  <c r="IP14" i="10"/>
  <c r="IJ16" i="10"/>
  <c r="IN16" i="10"/>
  <c r="II18" i="10"/>
  <c r="IM18" i="10"/>
  <c r="II22" i="10"/>
  <c r="IM22" i="10"/>
  <c r="IL23" i="10"/>
  <c r="IP23" i="10"/>
  <c r="II27" i="10"/>
  <c r="IM27" i="10"/>
  <c r="IL28" i="10"/>
  <c r="IP28" i="10"/>
  <c r="IJ29" i="10"/>
  <c r="IN29" i="10"/>
  <c r="II32" i="10"/>
  <c r="IY32" i="10"/>
  <c r="II33" i="10"/>
  <c r="IM33" i="10"/>
  <c r="IJ40" i="10"/>
  <c r="IN40" i="10"/>
  <c r="IK41" i="10"/>
  <c r="IO41" i="10"/>
  <c r="IL47" i="10"/>
  <c r="IP47" i="10"/>
  <c r="IJ54" i="10"/>
  <c r="IN54" i="10"/>
  <c r="IJ63" i="10"/>
  <c r="IN63" i="10"/>
  <c r="II66" i="10"/>
  <c r="IM66" i="10"/>
  <c r="IL66" i="10"/>
  <c r="IP66" i="10"/>
  <c r="IL67" i="10"/>
  <c r="IP67" i="10"/>
  <c r="IJ68" i="10"/>
  <c r="IN68" i="10"/>
  <c r="IJ69" i="10"/>
  <c r="IN69" i="10"/>
  <c r="IL71" i="10"/>
  <c r="IP71" i="10"/>
  <c r="IJ72" i="10"/>
  <c r="IN72" i="10"/>
  <c r="IL79" i="10"/>
  <c r="IP79" i="10"/>
  <c r="IJ80" i="10"/>
  <c r="IN80" i="10"/>
  <c r="II87" i="10"/>
  <c r="IM87" i="10"/>
  <c r="IL55" i="10"/>
  <c r="IP55" i="10"/>
  <c r="IL9" i="10"/>
  <c r="IP9" i="10"/>
  <c r="IL22" i="10"/>
  <c r="IP22" i="10"/>
  <c r="IJ23" i="10"/>
  <c r="IN23" i="10"/>
  <c r="IK40" i="10"/>
  <c r="IO40" i="10"/>
  <c r="IK54" i="10"/>
  <c r="IO54" i="10"/>
  <c r="IK64" i="10"/>
  <c r="IO64" i="10"/>
  <c r="II65" i="10"/>
  <c r="IK69" i="10"/>
  <c r="IO69" i="10"/>
  <c r="IK77" i="10"/>
  <c r="IO77" i="10"/>
  <c r="IL83" i="10"/>
  <c r="IP83" i="10"/>
  <c r="IJ84" i="10"/>
  <c r="IN84" i="10"/>
  <c r="IL91" i="10"/>
  <c r="IP91" i="10"/>
  <c r="IJ92" i="10"/>
  <c r="IN92" i="10"/>
  <c r="II107" i="10"/>
  <c r="IM107" i="10"/>
  <c r="II115" i="10"/>
  <c r="IM115" i="10"/>
  <c r="IL42" i="10"/>
  <c r="IP42" i="10"/>
  <c r="IJ52" i="10"/>
  <c r="IN52" i="10"/>
  <c r="II55" i="10"/>
  <c r="IM55" i="10"/>
  <c r="II8" i="10"/>
  <c r="IM8" i="10"/>
  <c r="IK20" i="10"/>
  <c r="IO20" i="10"/>
  <c r="II26" i="10"/>
  <c r="IY26" i="10"/>
  <c r="IK31" i="10"/>
  <c r="IO31" i="10"/>
  <c r="IK35" i="10"/>
  <c r="IO35" i="10"/>
  <c r="IL37" i="10"/>
  <c r="IP37" i="10"/>
  <c r="II41" i="10"/>
  <c r="IM41" i="10"/>
  <c r="IQ41" i="10"/>
  <c r="IR41" i="10"/>
  <c r="IJ51" i="10"/>
  <c r="IN51" i="10"/>
  <c r="IL51" i="10"/>
  <c r="IP51" i="10"/>
  <c r="IJ57" i="10"/>
  <c r="IN57" i="10"/>
  <c r="IL57" i="10"/>
  <c r="IP57" i="10"/>
  <c r="IJ58" i="10"/>
  <c r="IN58" i="10"/>
  <c r="IK59" i="10"/>
  <c r="IO59" i="10"/>
  <c r="IK60" i="10"/>
  <c r="IO60" i="10"/>
  <c r="IL65" i="10"/>
  <c r="IP65" i="10"/>
  <c r="IL70" i="10"/>
  <c r="IP70" i="10"/>
  <c r="IJ71" i="10"/>
  <c r="IN71" i="10"/>
  <c r="II74" i="10"/>
  <c r="IM74" i="10"/>
  <c r="IL74" i="10"/>
  <c r="IP74" i="10"/>
  <c r="IJ75" i="10"/>
  <c r="IN75" i="10"/>
  <c r="II78" i="10"/>
  <c r="IM78" i="10"/>
  <c r="IL78" i="10"/>
  <c r="IP78" i="10"/>
  <c r="IJ104" i="10"/>
  <c r="IN104" i="10"/>
  <c r="IL104" i="10"/>
  <c r="IP104" i="10"/>
  <c r="IJ105" i="10"/>
  <c r="IN105" i="10"/>
  <c r="IK121" i="10"/>
  <c r="IO121" i="10"/>
  <c r="IL94" i="10"/>
  <c r="IP94" i="10"/>
  <c r="IL98" i="10"/>
  <c r="IP98" i="10"/>
  <c r="IL102" i="10"/>
  <c r="IP102" i="10"/>
  <c r="IL106" i="10"/>
  <c r="IP106" i="10"/>
  <c r="IL110" i="10"/>
  <c r="IP110" i="10"/>
  <c r="II114" i="10"/>
  <c r="IM114" i="10"/>
  <c r="IL114" i="10"/>
  <c r="IP114" i="10"/>
  <c r="II118" i="10"/>
  <c r="IM118" i="10"/>
  <c r="IL118" i="10"/>
  <c r="IP118" i="10"/>
  <c r="IM3" i="10"/>
  <c r="IM12" i="10"/>
  <c r="IY5" i="10"/>
  <c r="IM5" i="10"/>
  <c r="IY55" i="10"/>
  <c r="IY63" i="10"/>
  <c r="IM63" i="10"/>
  <c r="IY65" i="10"/>
  <c r="IM65" i="10"/>
  <c r="IJ6" i="10"/>
  <c r="IN6" i="10"/>
  <c r="II7" i="10"/>
  <c r="IM7" i="10"/>
  <c r="II14" i="10"/>
  <c r="IM14" i="10"/>
  <c r="IK5" i="10"/>
  <c r="IO5" i="10"/>
  <c r="IK6" i="10"/>
  <c r="IO6" i="10"/>
  <c r="IK7" i="10"/>
  <c r="IO7" i="10"/>
  <c r="IY69" i="10"/>
  <c r="IM69" i="10"/>
  <c r="IY81" i="10"/>
  <c r="IM81" i="10"/>
  <c r="IL4" i="10"/>
  <c r="IP4" i="10"/>
  <c r="IK3" i="10"/>
  <c r="IO3" i="10"/>
  <c r="IK4" i="10"/>
  <c r="IO4" i="10"/>
  <c r="IL7" i="10"/>
  <c r="IP7" i="10"/>
  <c r="IJ8" i="10"/>
  <c r="IN8" i="10"/>
  <c r="II9" i="10"/>
  <c r="IM9" i="10"/>
  <c r="IJ10" i="10"/>
  <c r="IN10" i="10"/>
  <c r="IL11" i="10"/>
  <c r="IP11" i="10"/>
  <c r="IJ12" i="10"/>
  <c r="IN12" i="10"/>
  <c r="IJ13" i="10"/>
  <c r="IN13" i="10"/>
  <c r="II16" i="10"/>
  <c r="IM16" i="10"/>
  <c r="IL17" i="10"/>
  <c r="IP17" i="10"/>
  <c r="II19" i="10"/>
  <c r="IM19" i="10"/>
  <c r="II20" i="10"/>
  <c r="IM20" i="10"/>
  <c r="IK21" i="10"/>
  <c r="IO21" i="10"/>
  <c r="IL21" i="10"/>
  <c r="IP21" i="10"/>
  <c r="IJ25" i="10"/>
  <c r="IN25" i="10"/>
  <c r="IK26" i="10"/>
  <c r="IO26" i="10"/>
  <c r="IJ27" i="10"/>
  <c r="IN27" i="10"/>
  <c r="IK27" i="10"/>
  <c r="IO27" i="10"/>
  <c r="IK30" i="10"/>
  <c r="IO30" i="10"/>
  <c r="II31" i="10"/>
  <c r="IM31" i="10"/>
  <c r="IL34" i="10"/>
  <c r="IP34" i="10"/>
  <c r="IK36" i="10"/>
  <c r="IO36" i="10"/>
  <c r="II37" i="10"/>
  <c r="IM37" i="10"/>
  <c r="IK38" i="10"/>
  <c r="IO38" i="10"/>
  <c r="IL38" i="10"/>
  <c r="IP38" i="10"/>
  <c r="II40" i="10"/>
  <c r="IM40" i="10"/>
  <c r="IL40" i="10"/>
  <c r="IP40" i="10"/>
  <c r="IJ41" i="10"/>
  <c r="IN41" i="10"/>
  <c r="II43" i="10"/>
  <c r="IM43" i="10"/>
  <c r="IK44" i="10"/>
  <c r="IO44" i="10"/>
  <c r="IK45" i="10"/>
  <c r="IO45" i="10"/>
  <c r="IK48" i="10"/>
  <c r="IO48" i="10"/>
  <c r="IJ50" i="10"/>
  <c r="IN50" i="10"/>
  <c r="IL50" i="10"/>
  <c r="IP50" i="10"/>
  <c r="IK56" i="10"/>
  <c r="IO56" i="10"/>
  <c r="IK57" i="10"/>
  <c r="IO57" i="10"/>
  <c r="II59" i="10"/>
  <c r="IM59" i="10"/>
  <c r="IJ59" i="10"/>
  <c r="IN59" i="10"/>
  <c r="IL59" i="10"/>
  <c r="IP59" i="10"/>
  <c r="IJ60" i="10"/>
  <c r="IN60" i="10"/>
  <c r="IJ61" i="10"/>
  <c r="IN61" i="10"/>
  <c r="IJ62" i="10"/>
  <c r="IN62" i="10"/>
  <c r="IL64" i="10"/>
  <c r="IP64" i="10"/>
  <c r="IL68" i="10"/>
  <c r="IP68" i="10"/>
  <c r="IJ73" i="10"/>
  <c r="IN73" i="10"/>
  <c r="IL73" i="10"/>
  <c r="IP73" i="10"/>
  <c r="IJ76" i="10"/>
  <c r="IN76" i="10"/>
  <c r="II79" i="10"/>
  <c r="IM79" i="10"/>
  <c r="IL80" i="10"/>
  <c r="IP80" i="10"/>
  <c r="IL81" i="10"/>
  <c r="IP81" i="10"/>
  <c r="II83" i="10"/>
  <c r="IM83" i="10"/>
  <c r="IK84" i="10"/>
  <c r="IO84" i="10"/>
  <c r="IL86" i="10"/>
  <c r="IP86" i="10"/>
  <c r="II88" i="10"/>
  <c r="IM88" i="10"/>
  <c r="IK89" i="10"/>
  <c r="IO89" i="10"/>
  <c r="II90" i="10"/>
  <c r="IM90" i="10"/>
  <c r="IK92" i="10"/>
  <c r="IO92" i="10"/>
  <c r="II94" i="10"/>
  <c r="IM94" i="10"/>
  <c r="IJ96" i="10"/>
  <c r="IN96" i="10"/>
  <c r="IL96" i="10"/>
  <c r="IP96" i="10"/>
  <c r="IL97" i="10"/>
  <c r="IP97" i="10"/>
  <c r="IJ99" i="10"/>
  <c r="IN99" i="10"/>
  <c r="IL100" i="10"/>
  <c r="IP100" i="10"/>
  <c r="IK101" i="10"/>
  <c r="IO101" i="10"/>
  <c r="II102" i="10"/>
  <c r="IM102" i="10"/>
  <c r="IL103" i="10"/>
  <c r="IP103" i="10"/>
  <c r="IK104" i="10"/>
  <c r="IO104" i="10"/>
  <c r="II105" i="10"/>
  <c r="IM105" i="10"/>
  <c r="II110" i="10"/>
  <c r="IM110" i="10"/>
  <c r="IJ111" i="10"/>
  <c r="IN111" i="10"/>
  <c r="IL111" i="10"/>
  <c r="IP111" i="10"/>
  <c r="IJ112" i="10"/>
  <c r="IN112" i="10"/>
  <c r="IL112" i="10"/>
  <c r="IP112" i="10"/>
  <c r="IL113" i="10"/>
  <c r="IP113" i="10"/>
  <c r="IK114" i="10"/>
  <c r="IO114" i="10"/>
  <c r="IJ119" i="10"/>
  <c r="IN119" i="10"/>
  <c r="IL119" i="10"/>
  <c r="IP119" i="10"/>
  <c r="IJ120" i="10"/>
  <c r="IN120" i="10"/>
  <c r="IL120" i="10"/>
  <c r="IP120" i="10"/>
  <c r="IJ121" i="10"/>
  <c r="IN121" i="10"/>
  <c r="IL121" i="10"/>
  <c r="IP121" i="10"/>
  <c r="IK17" i="10"/>
  <c r="IO17" i="10"/>
  <c r="IJ24" i="10"/>
  <c r="IN24" i="10"/>
  <c r="IJ26" i="10"/>
  <c r="IN26" i="10"/>
  <c r="IJ28" i="10"/>
  <c r="IN28" i="10"/>
  <c r="IL29" i="10"/>
  <c r="IP29" i="10"/>
  <c r="IJ32" i="10"/>
  <c r="IN32" i="10"/>
  <c r="IL32" i="10"/>
  <c r="IP32" i="10"/>
  <c r="IJ33" i="10"/>
  <c r="IN33" i="10"/>
  <c r="IK37" i="10"/>
  <c r="IO37" i="10"/>
  <c r="II39" i="10"/>
  <c r="IM39" i="10"/>
  <c r="IL39" i="10"/>
  <c r="IP39" i="10"/>
  <c r="IL75" i="10"/>
  <c r="IP75" i="10"/>
  <c r="IJ81" i="10"/>
  <c r="IN81" i="10"/>
  <c r="II82" i="10"/>
  <c r="IM82" i="10"/>
  <c r="IJ82" i="10"/>
  <c r="IN82" i="10"/>
  <c r="IK88" i="10"/>
  <c r="IO88" i="10"/>
  <c r="IK90" i="10"/>
  <c r="IO90" i="10"/>
  <c r="IJ93" i="10"/>
  <c r="IN93" i="10"/>
  <c r="IJ95" i="10"/>
  <c r="IN95" i="10"/>
  <c r="IL95" i="10"/>
  <c r="IP95" i="10"/>
  <c r="IJ97" i="10"/>
  <c r="IN97" i="10"/>
  <c r="IL99" i="10"/>
  <c r="IP99" i="10"/>
  <c r="IK102" i="10"/>
  <c r="IO102" i="10"/>
  <c r="II104" i="10"/>
  <c r="IM104" i="10"/>
  <c r="IK105" i="10"/>
  <c r="IO105" i="10"/>
  <c r="II106" i="10"/>
  <c r="IM106" i="10"/>
  <c r="IJ107" i="10"/>
  <c r="IN107" i="10"/>
  <c r="IL107" i="10"/>
  <c r="IP107" i="10"/>
  <c r="IJ108" i="10"/>
  <c r="IN108" i="10"/>
  <c r="IL108" i="10"/>
  <c r="IP108" i="10"/>
  <c r="IL109" i="10"/>
  <c r="IP109" i="10"/>
  <c r="IJ115" i="10"/>
  <c r="IN115" i="10"/>
  <c r="IL115" i="10"/>
  <c r="IP115" i="10"/>
  <c r="IJ116" i="10"/>
  <c r="IN116" i="10"/>
  <c r="IL116" i="10"/>
  <c r="IP116" i="10"/>
  <c r="IL117" i="10"/>
  <c r="IP117" i="10"/>
  <c r="IK8" i="10"/>
  <c r="IO8" i="10"/>
  <c r="II10" i="10"/>
  <c r="IM10" i="10"/>
  <c r="IJ11" i="10"/>
  <c r="IN11" i="10"/>
  <c r="II13" i="10"/>
  <c r="IM13" i="10"/>
  <c r="IK13" i="10"/>
  <c r="IO13" i="10"/>
  <c r="IL13" i="10"/>
  <c r="IP13" i="10"/>
  <c r="IJ14" i="10"/>
  <c r="IN14" i="10"/>
  <c r="IJ18" i="10"/>
  <c r="IN18" i="10"/>
  <c r="IL18" i="10"/>
  <c r="IP18" i="10"/>
  <c r="IJ19" i="10"/>
  <c r="IN19" i="10"/>
  <c r="IL19" i="10"/>
  <c r="IP19" i="10"/>
  <c r="II21" i="10"/>
  <c r="IM21" i="10"/>
  <c r="IL24" i="10"/>
  <c r="IP24" i="10"/>
  <c r="II25" i="10"/>
  <c r="IM25" i="10"/>
  <c r="IL26" i="10"/>
  <c r="IP26" i="10"/>
  <c r="IK28" i="10"/>
  <c r="IO28" i="10"/>
  <c r="II30" i="10"/>
  <c r="IM30" i="10"/>
  <c r="IJ30" i="10"/>
  <c r="IN30" i="10"/>
  <c r="IL30" i="10"/>
  <c r="IP30" i="10"/>
  <c r="IJ31" i="10"/>
  <c r="IN31" i="10"/>
  <c r="IJ34" i="10"/>
  <c r="IN34" i="10"/>
  <c r="II36" i="10"/>
  <c r="IM36" i="10"/>
  <c r="IJ36" i="10"/>
  <c r="IN36" i="10"/>
  <c r="IL36" i="10"/>
  <c r="IP36" i="10"/>
  <c r="IJ38" i="10"/>
  <c r="IN38" i="10"/>
  <c r="IJ43" i="10"/>
  <c r="IN43" i="10"/>
  <c r="IL43" i="10"/>
  <c r="IP43" i="10"/>
  <c r="II44" i="10"/>
  <c r="IM44" i="10"/>
  <c r="IL44" i="10"/>
  <c r="IP44" i="10"/>
  <c r="IK46" i="10"/>
  <c r="IO46" i="10"/>
  <c r="IJ48" i="10"/>
  <c r="IN48" i="10"/>
  <c r="IL49" i="10"/>
  <c r="IP49" i="10"/>
  <c r="II56" i="10"/>
  <c r="IM56" i="10"/>
  <c r="IL56" i="10"/>
  <c r="IP56" i="10"/>
  <c r="II61" i="10"/>
  <c r="IK61" i="10"/>
  <c r="IO61" i="10"/>
  <c r="IK62" i="10"/>
  <c r="IO62" i="10"/>
  <c r="IL62" i="10"/>
  <c r="IP62" i="10"/>
  <c r="II64" i="10"/>
  <c r="IM64" i="10"/>
  <c r="II68" i="10"/>
  <c r="IM68" i="10"/>
  <c r="IK71" i="10"/>
  <c r="IO71" i="10"/>
  <c r="II75" i="10"/>
  <c r="IM75" i="10"/>
  <c r="IK76" i="10"/>
  <c r="IO76" i="10"/>
  <c r="II77" i="10"/>
  <c r="IM77" i="10"/>
  <c r="IJ79" i="10"/>
  <c r="IN79" i="10"/>
  <c r="II80" i="10"/>
  <c r="IM80" i="10"/>
  <c r="IK81" i="10"/>
  <c r="IO81" i="10"/>
  <c r="IK82" i="10"/>
  <c r="IO82" i="10"/>
  <c r="IJ83" i="10"/>
  <c r="IN83" i="10"/>
  <c r="IL84" i="10"/>
  <c r="IP84" i="10"/>
  <c r="II86" i="10"/>
  <c r="IM86" i="10"/>
  <c r="IJ88" i="10"/>
  <c r="IN88" i="10"/>
  <c r="IL88" i="10"/>
  <c r="IP88" i="10"/>
  <c r="IL89" i="10"/>
  <c r="IP89" i="10"/>
  <c r="IJ91" i="10"/>
  <c r="IN91" i="10"/>
  <c r="IL92" i="10"/>
  <c r="IP92" i="10"/>
  <c r="II95" i="10"/>
  <c r="IM95" i="10"/>
  <c r="IK96" i="10"/>
  <c r="IO96" i="10"/>
  <c r="IK98" i="10"/>
  <c r="IO98" i="10"/>
  <c r="IJ101" i="10"/>
  <c r="IN101" i="10"/>
  <c r="IL101" i="10"/>
  <c r="IP101" i="10"/>
  <c r="IJ102" i="10"/>
  <c r="IN102" i="10"/>
  <c r="II103" i="10"/>
  <c r="IM103" i="10"/>
  <c r="IK107" i="10"/>
  <c r="IO107" i="10"/>
  <c r="II108" i="10"/>
  <c r="IM108" i="10"/>
  <c r="IK109" i="10"/>
  <c r="IO109" i="10"/>
  <c r="IJ110" i="10"/>
  <c r="IN110" i="10"/>
  <c r="IK112" i="10"/>
  <c r="IO112" i="10"/>
  <c r="II113" i="10"/>
  <c r="IM113" i="10"/>
  <c r="IK115" i="10"/>
  <c r="IO115" i="10"/>
  <c r="II116" i="10"/>
  <c r="IM116" i="10"/>
  <c r="IK117" i="10"/>
  <c r="IO117" i="10"/>
  <c r="IJ118" i="10"/>
  <c r="IN118" i="10"/>
  <c r="II119" i="10"/>
  <c r="IM119" i="10"/>
  <c r="IK120" i="10"/>
  <c r="IO120" i="10"/>
  <c r="II121" i="10"/>
  <c r="IM121" i="10"/>
  <c r="FH18" i="11"/>
  <c r="FL18" i="11"/>
  <c r="FH19" i="11"/>
  <c r="FL19" i="11"/>
  <c r="FH28" i="11"/>
  <c r="FL28" i="11"/>
  <c r="FH44" i="11"/>
  <c r="FL44" i="11"/>
  <c r="FH46" i="11"/>
  <c r="FL46" i="11"/>
  <c r="FJ37" i="11"/>
  <c r="FN37" i="11"/>
  <c r="FJ45" i="11"/>
  <c r="FN45" i="11"/>
  <c r="FJ46" i="11"/>
  <c r="FN46" i="11"/>
  <c r="FK30" i="11"/>
  <c r="FO30" i="11"/>
  <c r="FK46" i="11"/>
  <c r="FO46" i="11"/>
  <c r="FY46" i="11"/>
  <c r="FY47" i="11"/>
  <c r="FY49" i="11"/>
  <c r="FY58" i="11"/>
  <c r="FY59" i="11"/>
  <c r="FY60" i="11"/>
  <c r="FY61" i="11"/>
  <c r="FZ61" i="11"/>
  <c r="FY62" i="11"/>
  <c r="FY8" i="11"/>
  <c r="C7" i="12"/>
  <c r="FY19" i="11"/>
  <c r="FY26" i="11"/>
  <c r="FY30" i="11"/>
  <c r="FY35" i="11"/>
  <c r="FY40" i="11"/>
  <c r="FY44" i="11"/>
  <c r="FI48" i="11"/>
  <c r="FM48" i="11"/>
  <c r="FI49" i="11"/>
  <c r="FM49" i="11"/>
  <c r="FI50" i="11"/>
  <c r="FM50" i="11"/>
  <c r="FI62" i="11"/>
  <c r="FM62" i="11"/>
  <c r="FJ19" i="11"/>
  <c r="FN19" i="11"/>
  <c r="FJ29" i="11"/>
  <c r="FN29" i="11"/>
  <c r="FK23" i="11"/>
  <c r="FO23" i="11"/>
  <c r="FK24" i="11"/>
  <c r="FO24" i="11"/>
  <c r="FK27" i="11"/>
  <c r="FO27" i="11"/>
  <c r="FK28" i="11"/>
  <c r="FO28" i="11"/>
  <c r="FK38" i="11"/>
  <c r="FO38" i="11"/>
  <c r="FI6" i="11"/>
  <c r="FM6" i="11"/>
  <c r="FI7" i="11"/>
  <c r="FM7" i="11"/>
  <c r="FK18" i="11"/>
  <c r="FO18" i="11"/>
  <c r="FY38" i="11"/>
  <c r="C37" i="12"/>
  <c r="FY42" i="11"/>
  <c r="C41" i="12"/>
  <c r="FI44" i="11"/>
  <c r="FM44" i="11"/>
  <c r="FY11" i="11"/>
  <c r="C10" i="12"/>
  <c r="FY16" i="11"/>
  <c r="FY17" i="11"/>
  <c r="C16" i="12"/>
  <c r="FK22" i="11"/>
  <c r="FO22" i="11"/>
  <c r="FY48" i="11"/>
  <c r="FY50" i="11"/>
  <c r="FY52" i="11"/>
  <c r="FI53" i="11"/>
  <c r="FM53" i="11"/>
  <c r="FY56" i="11"/>
  <c r="FI61" i="11"/>
  <c r="FM61" i="11"/>
  <c r="FY3" i="11"/>
  <c r="FY10" i="11"/>
  <c r="FI11" i="11"/>
  <c r="FM11" i="11"/>
  <c r="FI12" i="11"/>
  <c r="FM12" i="11"/>
  <c r="FY12" i="11"/>
  <c r="C11" i="12"/>
  <c r="FY14" i="11"/>
  <c r="C13" i="12"/>
  <c r="FI20" i="11"/>
  <c r="FM20" i="11"/>
  <c r="FI23" i="11"/>
  <c r="FM23" i="11"/>
  <c r="FI24" i="11"/>
  <c r="FM24" i="11"/>
  <c r="FI25" i="11"/>
  <c r="FM25" i="11"/>
  <c r="FI26" i="11"/>
  <c r="FM26" i="11"/>
  <c r="FI27" i="11"/>
  <c r="FM27" i="11"/>
  <c r="FH35" i="11"/>
  <c r="FL35" i="11"/>
  <c r="FH37" i="11"/>
  <c r="FL37" i="11"/>
  <c r="FH38" i="11"/>
  <c r="FL38" i="11"/>
  <c r="FY51" i="11"/>
  <c r="FJ60" i="11"/>
  <c r="FN60" i="11"/>
  <c r="FJ9" i="11"/>
  <c r="FN9" i="11"/>
  <c r="FJ10" i="11"/>
  <c r="FN10" i="11"/>
  <c r="FJ17" i="11"/>
  <c r="FN17" i="11"/>
  <c r="FJ18" i="11"/>
  <c r="FN18" i="11"/>
  <c r="FY20" i="11"/>
  <c r="C19" i="12"/>
  <c r="FY21" i="11"/>
  <c r="C20" i="12"/>
  <c r="FI28" i="11"/>
  <c r="FM28" i="11"/>
  <c r="FK45" i="11"/>
  <c r="FO45" i="11"/>
  <c r="FH50" i="11"/>
  <c r="FL50" i="11"/>
  <c r="FH51" i="11"/>
  <c r="FL51" i="11"/>
  <c r="FH52" i="11"/>
  <c r="FL52" i="11"/>
  <c r="FH54" i="11"/>
  <c r="FL54" i="11"/>
  <c r="FH61" i="11"/>
  <c r="FL61" i="11"/>
  <c r="FH8" i="11"/>
  <c r="FL8" i="11"/>
  <c r="FH9" i="11"/>
  <c r="FL9" i="11"/>
  <c r="FH10" i="11"/>
  <c r="FL10" i="11"/>
  <c r="FH11" i="11"/>
  <c r="FL11" i="11"/>
  <c r="FY28" i="11"/>
  <c r="C27" i="12"/>
  <c r="FI31" i="11"/>
  <c r="FM31" i="11"/>
  <c r="FI32" i="11"/>
  <c r="FM32" i="11"/>
  <c r="FI33" i="11"/>
  <c r="FM33" i="11"/>
  <c r="FI34" i="11"/>
  <c r="FM34" i="11"/>
  <c r="FI35" i="11"/>
  <c r="FM35" i="11"/>
  <c r="FI36" i="11"/>
  <c r="FM36" i="11"/>
  <c r="FK53" i="11"/>
  <c r="FO53" i="11"/>
  <c r="FK56" i="11"/>
  <c r="FO56" i="11"/>
  <c r="FK59" i="11"/>
  <c r="FO59" i="11"/>
  <c r="FK60" i="11"/>
  <c r="FO60" i="11"/>
  <c r="FK61" i="11"/>
  <c r="FO61" i="11"/>
  <c r="FK62" i="11"/>
  <c r="FO62" i="11"/>
  <c r="FK11" i="11"/>
  <c r="FO11" i="11"/>
  <c r="FK12" i="11"/>
  <c r="FO12" i="11"/>
  <c r="FK13" i="11"/>
  <c r="FO13" i="11"/>
  <c r="FK15" i="11"/>
  <c r="FO15" i="11"/>
  <c r="FH16" i="11"/>
  <c r="FL16" i="11"/>
  <c r="FY31" i="11"/>
  <c r="C30" i="12"/>
  <c r="FY32" i="11"/>
  <c r="C31" i="12"/>
  <c r="FY33" i="11"/>
  <c r="C32" i="12"/>
  <c r="FY34" i="11"/>
  <c r="FK54" i="11"/>
  <c r="FO54" i="11"/>
  <c r="FK55" i="11"/>
  <c r="FO55" i="11"/>
  <c r="FY4" i="11"/>
  <c r="C3" i="12"/>
  <c r="FY6" i="11"/>
  <c r="FY9" i="11"/>
  <c r="C8" i="12"/>
  <c r="FH21" i="11"/>
  <c r="FL21" i="11"/>
  <c r="FY36" i="11"/>
  <c r="FY37" i="11"/>
  <c r="FI39" i="11"/>
  <c r="FM39" i="11"/>
  <c r="FI40" i="11"/>
  <c r="FM40" i="11"/>
  <c r="FI41" i="11"/>
  <c r="FM41" i="11"/>
  <c r="FI42" i="11"/>
  <c r="FM42" i="11"/>
  <c r="FI43" i="11"/>
  <c r="FM43" i="11"/>
  <c r="FK47" i="11"/>
  <c r="FO47" i="11"/>
  <c r="FI3" i="11"/>
  <c r="FM3" i="11"/>
  <c r="FI14" i="11"/>
  <c r="FM14" i="11"/>
  <c r="FI15" i="11"/>
  <c r="FM15" i="11"/>
  <c r="FK20" i="11"/>
  <c r="FO20" i="11"/>
  <c r="FY43" i="11"/>
  <c r="FI46" i="11"/>
  <c r="FM46" i="11"/>
  <c r="FH60" i="11"/>
  <c r="FL60" i="11"/>
  <c r="FY29" i="11"/>
  <c r="C28" i="12"/>
  <c r="FY18" i="11"/>
  <c r="FY54" i="11"/>
  <c r="FI56" i="11"/>
  <c r="FM56" i="11"/>
  <c r="FI57" i="11"/>
  <c r="FM57" i="11"/>
  <c r="FI58" i="11"/>
  <c r="FM58" i="11"/>
  <c r="FI59" i="11"/>
  <c r="FM59" i="11"/>
  <c r="FK3" i="11"/>
  <c r="FO3" i="11"/>
  <c r="FK4" i="11"/>
  <c r="FO4" i="11"/>
  <c r="FK5" i="11"/>
  <c r="FO5" i="11"/>
  <c r="FK7" i="11"/>
  <c r="FO7" i="11"/>
  <c r="FK8" i="11"/>
  <c r="FO8" i="11"/>
  <c r="FY27" i="11"/>
  <c r="C26" i="12"/>
  <c r="FI29" i="11"/>
  <c r="FM29" i="11"/>
  <c r="FK31" i="11"/>
  <c r="FO31" i="11"/>
  <c r="FK32" i="11"/>
  <c r="FO32" i="11"/>
  <c r="FK35" i="11"/>
  <c r="FO35" i="11"/>
  <c r="FJ52" i="11"/>
  <c r="FN52" i="11"/>
  <c r="FJ21" i="11"/>
  <c r="FN21" i="11"/>
  <c r="FY22" i="11"/>
  <c r="FY24" i="11"/>
  <c r="C23" i="12"/>
  <c r="FH36" i="11"/>
  <c r="FL36" i="11"/>
  <c r="C25" i="12"/>
  <c r="C50" i="12"/>
  <c r="FK40" i="11"/>
  <c r="FO40" i="11"/>
  <c r="FH55" i="11"/>
  <c r="FJ61" i="11"/>
  <c r="FN61" i="11"/>
  <c r="FK39" i="11"/>
  <c r="FO39" i="11"/>
  <c r="FK43" i="11"/>
  <c r="FO43" i="11"/>
  <c r="FK6" i="11"/>
  <c r="FO6" i="11"/>
  <c r="FK9" i="11"/>
  <c r="FO9" i="11"/>
  <c r="FJ12" i="11"/>
  <c r="FN12" i="11"/>
  <c r="FJ13" i="11"/>
  <c r="FN13" i="11"/>
  <c r="FJ14" i="11"/>
  <c r="FN14" i="11"/>
  <c r="FJ15" i="11"/>
  <c r="FN15" i="11"/>
  <c r="FJ16" i="11"/>
  <c r="FN16" i="11"/>
  <c r="FI17" i="11"/>
  <c r="FM17" i="11"/>
  <c r="FK21" i="11"/>
  <c r="FO21" i="11"/>
  <c r="FH23" i="11"/>
  <c r="FH24" i="11"/>
  <c r="FL24" i="11"/>
  <c r="FH26" i="11"/>
  <c r="FL26" i="11"/>
  <c r="FH27" i="11"/>
  <c r="FL27" i="11"/>
  <c r="FY53" i="11"/>
  <c r="FH59" i="11"/>
  <c r="FL59" i="11"/>
  <c r="FJ62" i="11"/>
  <c r="FN62" i="11"/>
  <c r="C57" i="12"/>
  <c r="C36" i="12"/>
  <c r="FI4" i="11"/>
  <c r="FM4" i="11"/>
  <c r="FI5" i="11"/>
  <c r="FM5" i="11"/>
  <c r="FY5" i="11"/>
  <c r="C4" i="12"/>
  <c r="FY7" i="11"/>
  <c r="C6" i="12"/>
  <c r="FI8" i="11"/>
  <c r="FM8" i="11"/>
  <c r="FI10" i="11"/>
  <c r="FM10" i="11"/>
  <c r="FK10" i="11"/>
  <c r="FO10" i="11"/>
  <c r="FH12" i="11"/>
  <c r="FL12" i="11"/>
  <c r="FH13" i="11"/>
  <c r="FL13" i="11"/>
  <c r="FH14" i="11"/>
  <c r="FL14" i="11"/>
  <c r="FH15" i="11"/>
  <c r="FL15" i="11"/>
  <c r="FH29" i="11"/>
  <c r="FL29" i="11"/>
  <c r="FJ32" i="11"/>
  <c r="FN32" i="11"/>
  <c r="FJ33" i="11"/>
  <c r="FN33" i="11"/>
  <c r="FJ34" i="11"/>
  <c r="FN34" i="11"/>
  <c r="FJ35" i="11"/>
  <c r="FN35" i="11"/>
  <c r="FY39" i="11"/>
  <c r="C38" i="12"/>
  <c r="FY41" i="11"/>
  <c r="FH47" i="11"/>
  <c r="FJ53" i="11"/>
  <c r="FN53" i="11"/>
  <c r="FH62" i="11"/>
  <c r="FL62" i="11"/>
  <c r="FJ3" i="11"/>
  <c r="FN3" i="11"/>
  <c r="FJ4" i="11"/>
  <c r="FN4" i="11"/>
  <c r="FJ5" i="11"/>
  <c r="FN5" i="11"/>
  <c r="FJ6" i="11"/>
  <c r="FN6" i="11"/>
  <c r="FJ7" i="11"/>
  <c r="FN7" i="11"/>
  <c r="FJ8" i="11"/>
  <c r="FN8" i="11"/>
  <c r="FI9" i="11"/>
  <c r="FM9" i="11"/>
  <c r="FK14" i="11"/>
  <c r="FO14" i="11"/>
  <c r="FK17" i="11"/>
  <c r="FO17" i="11"/>
  <c r="FY23" i="11"/>
  <c r="C22" i="12"/>
  <c r="FY25" i="11"/>
  <c r="C24" i="12"/>
  <c r="FH31" i="11"/>
  <c r="FH32" i="11"/>
  <c r="FL32" i="11"/>
  <c r="FH34" i="11"/>
  <c r="FL34" i="11"/>
  <c r="FJ40" i="11"/>
  <c r="FN40" i="11"/>
  <c r="FJ41" i="11"/>
  <c r="FN41" i="11"/>
  <c r="FJ42" i="11"/>
  <c r="FN42" i="11"/>
  <c r="FJ43" i="11"/>
  <c r="FN43" i="11"/>
  <c r="FJ44" i="11"/>
  <c r="FN44" i="11"/>
  <c r="FI45" i="11"/>
  <c r="FM45" i="11"/>
  <c r="FY45" i="11"/>
  <c r="FK48" i="11"/>
  <c r="FO48" i="11"/>
  <c r="FH49" i="11"/>
  <c r="FL49" i="11"/>
  <c r="FK49" i="11"/>
  <c r="FO49" i="11"/>
  <c r="FK50" i="11"/>
  <c r="FO50" i="11"/>
  <c r="FK51" i="11"/>
  <c r="FO51" i="11"/>
  <c r="FK52" i="11"/>
  <c r="FO52" i="11"/>
  <c r="FH53" i="11"/>
  <c r="FI55" i="11"/>
  <c r="FM55" i="11"/>
  <c r="FY55" i="11"/>
  <c r="FY57" i="11"/>
  <c r="C18" i="12"/>
  <c r="FH3" i="11"/>
  <c r="FL3" i="11"/>
  <c r="FH4" i="11"/>
  <c r="FL4" i="11"/>
  <c r="FH5" i="11"/>
  <c r="FL5" i="11"/>
  <c r="FH6" i="11"/>
  <c r="FL6" i="11"/>
  <c r="FH7" i="11"/>
  <c r="FL7" i="11"/>
  <c r="FJ11" i="11"/>
  <c r="FN11" i="11"/>
  <c r="FI13" i="11"/>
  <c r="FM13" i="11"/>
  <c r="FY13" i="11"/>
  <c r="C12" i="12"/>
  <c r="FY15" i="11"/>
  <c r="C14" i="12"/>
  <c r="FI18" i="11"/>
  <c r="FM18" i="11"/>
  <c r="FH20" i="11"/>
  <c r="FL20" i="11"/>
  <c r="FJ24" i="11"/>
  <c r="FN24" i="11"/>
  <c r="FJ25" i="11"/>
  <c r="FN25" i="11"/>
  <c r="FJ26" i="11"/>
  <c r="FN26" i="11"/>
  <c r="FJ27" i="11"/>
  <c r="FN27" i="11"/>
  <c r="FJ28" i="11"/>
  <c r="FN28" i="11"/>
  <c r="FI30" i="11"/>
  <c r="FM30" i="11"/>
  <c r="FH33" i="11"/>
  <c r="FL33" i="11"/>
  <c r="FK36" i="11"/>
  <c r="FO36" i="11"/>
  <c r="FK37" i="11"/>
  <c r="FO37" i="11"/>
  <c r="FH39" i="11"/>
  <c r="FH40" i="11"/>
  <c r="FL40" i="11"/>
  <c r="FH42" i="11"/>
  <c r="FL42" i="11"/>
  <c r="FH43" i="11"/>
  <c r="FL43" i="11"/>
  <c r="C43" i="12"/>
  <c r="FK16" i="11"/>
  <c r="FO16" i="11"/>
  <c r="FH17" i="11"/>
  <c r="FL17" i="11"/>
  <c r="FI21" i="11"/>
  <c r="FM21" i="11"/>
  <c r="FH25" i="11"/>
  <c r="FL25" i="11"/>
  <c r="FI38" i="11"/>
  <c r="FM38" i="11"/>
  <c r="FK44" i="11"/>
  <c r="FO44" i="11"/>
  <c r="FH45" i="11"/>
  <c r="FL45" i="11"/>
  <c r="FI47" i="11"/>
  <c r="FM47" i="11"/>
  <c r="FJ56" i="11"/>
  <c r="FN56" i="11"/>
  <c r="FJ57" i="11"/>
  <c r="FN57" i="11"/>
  <c r="FJ58" i="11"/>
  <c r="FN58" i="11"/>
  <c r="FJ59" i="11"/>
  <c r="FN59" i="11"/>
  <c r="FI60" i="11"/>
  <c r="FM60" i="11"/>
  <c r="FI16" i="11"/>
  <c r="FM16" i="11"/>
  <c r="FK29" i="11"/>
  <c r="FO29" i="11"/>
  <c r="FH30" i="11"/>
  <c r="FL30" i="11"/>
  <c r="FJ36" i="11"/>
  <c r="FN36" i="11"/>
  <c r="FI37" i="11"/>
  <c r="FM37" i="11"/>
  <c r="FJ48" i="11"/>
  <c r="FN48" i="11"/>
  <c r="FJ49" i="11"/>
  <c r="FN49" i="11"/>
  <c r="FJ50" i="11"/>
  <c r="FN50" i="11"/>
  <c r="FJ51" i="11"/>
  <c r="FN51" i="11"/>
  <c r="FI52" i="11"/>
  <c r="FM52" i="11"/>
  <c r="FI54" i="11"/>
  <c r="FM54" i="11"/>
  <c r="FH56" i="11"/>
  <c r="FL56" i="11"/>
  <c r="FH58" i="11"/>
  <c r="FL58" i="11"/>
  <c r="IY14" i="10"/>
  <c r="FH41" i="11"/>
  <c r="FL41" i="11"/>
  <c r="FK19" i="11"/>
  <c r="FO19" i="11"/>
  <c r="FZ19" i="11"/>
  <c r="FJ22" i="11"/>
  <c r="FN22" i="11"/>
  <c r="FK25" i="11"/>
  <c r="FO25" i="11"/>
  <c r="FJ30" i="11"/>
  <c r="FN30" i="11"/>
  <c r="FK33" i="11"/>
  <c r="FO33" i="11"/>
  <c r="FJ38" i="11"/>
  <c r="FN38" i="11"/>
  <c r="FK41" i="11"/>
  <c r="FO41" i="11"/>
  <c r="FI51" i="11"/>
  <c r="FM51" i="11"/>
  <c r="FJ55" i="11"/>
  <c r="FN55" i="11"/>
  <c r="FH57" i="11"/>
  <c r="FL57" i="11"/>
  <c r="FK57" i="11"/>
  <c r="FO57" i="11"/>
  <c r="FK26" i="11"/>
  <c r="FO26" i="11"/>
  <c r="FK34" i="11"/>
  <c r="FO34" i="11"/>
  <c r="FZ37" i="11"/>
  <c r="FK42" i="11"/>
  <c r="FO42" i="11"/>
  <c r="FK58" i="11"/>
  <c r="FO58" i="11"/>
  <c r="FI19" i="11"/>
  <c r="FM19" i="11"/>
  <c r="FH22" i="11"/>
  <c r="FL22" i="11"/>
  <c r="FJ23" i="11"/>
  <c r="FN23" i="11"/>
  <c r="FJ31" i="11"/>
  <c r="FN31" i="11"/>
  <c r="FJ39" i="11"/>
  <c r="FN39" i="11"/>
  <c r="FH48" i="11"/>
  <c r="FL48" i="11"/>
  <c r="FJ20" i="11"/>
  <c r="FN20" i="11"/>
  <c r="FJ47" i="11"/>
  <c r="FN47" i="11"/>
  <c r="FI22" i="11"/>
  <c r="FM22" i="11"/>
  <c r="FZ36" i="11"/>
  <c r="FJ54" i="11"/>
  <c r="FZ44" i="11"/>
  <c r="IY6" i="10"/>
  <c r="IY9" i="10"/>
  <c r="IY4" i="10"/>
  <c r="IY7" i="10"/>
  <c r="IY22" i="10"/>
  <c r="IY16" i="10"/>
  <c r="IY18" i="10"/>
  <c r="IY20" i="10"/>
  <c r="IY13" i="10"/>
  <c r="IY8" i="10"/>
  <c r="IY24" i="10"/>
  <c r="IY27" i="10"/>
  <c r="IY21" i="10"/>
  <c r="IK24" i="10"/>
  <c r="IK33" i="10"/>
  <c r="IO33" i="10"/>
  <c r="IK16" i="10"/>
  <c r="IO16" i="10"/>
  <c r="IK18" i="10"/>
  <c r="IO18" i="10"/>
  <c r="IY31" i="10"/>
  <c r="IQ36" i="10"/>
  <c r="IT36" i="10"/>
  <c r="IY36" i="10"/>
  <c r="IY43" i="10"/>
  <c r="IY45" i="10"/>
  <c r="II15" i="10"/>
  <c r="IM15" i="10"/>
  <c r="IY19" i="10"/>
  <c r="IY29" i="10"/>
  <c r="IY40" i="10"/>
  <c r="IK22" i="10"/>
  <c r="IO22" i="10"/>
  <c r="IY25" i="10"/>
  <c r="II35" i="10"/>
  <c r="IM35" i="10"/>
  <c r="IY37" i="10"/>
  <c r="II11" i="10"/>
  <c r="IM11" i="10"/>
  <c r="II23" i="10"/>
  <c r="IM23" i="10"/>
  <c r="II28" i="10"/>
  <c r="IM28" i="10"/>
  <c r="IK32" i="10"/>
  <c r="IO32" i="10"/>
  <c r="IY33" i="10"/>
  <c r="IK12" i="10"/>
  <c r="II17" i="10"/>
  <c r="IM17" i="10"/>
  <c r="IU36" i="10"/>
  <c r="IK39" i="10"/>
  <c r="IO39" i="10"/>
  <c r="IY44" i="10"/>
  <c r="IK47" i="10"/>
  <c r="IO47" i="10"/>
  <c r="IK53" i="10"/>
  <c r="IO53" i="10"/>
  <c r="IY56" i="10"/>
  <c r="II38" i="10"/>
  <c r="IM38" i="10"/>
  <c r="II54" i="10"/>
  <c r="IM54" i="10"/>
  <c r="II58" i="10"/>
  <c r="IM58" i="10"/>
  <c r="IQ63" i="10"/>
  <c r="IS63" i="10"/>
  <c r="II34" i="10"/>
  <c r="IM34" i="10"/>
  <c r="II42" i="10"/>
  <c r="IM42" i="10"/>
  <c r="II48" i="10"/>
  <c r="IM48" i="10"/>
  <c r="IL48" i="10"/>
  <c r="IP48" i="10"/>
  <c r="IJ49" i="10"/>
  <c r="IN49" i="10"/>
  <c r="IK51" i="10"/>
  <c r="IO51" i="10"/>
  <c r="IL54" i="10"/>
  <c r="IP54" i="10"/>
  <c r="IJ55" i="10"/>
  <c r="IN55" i="10"/>
  <c r="IQ57" i="10"/>
  <c r="IT57" i="10"/>
  <c r="IL58" i="10"/>
  <c r="IP58" i="10"/>
  <c r="IY67" i="10"/>
  <c r="II46" i="10"/>
  <c r="IM46" i="10"/>
  <c r="IY49" i="10"/>
  <c r="IJ39" i="10"/>
  <c r="IN39" i="10"/>
  <c r="IL46" i="10"/>
  <c r="IP46" i="10"/>
  <c r="IJ47" i="10"/>
  <c r="IN47" i="10"/>
  <c r="IK49" i="10"/>
  <c r="IO49" i="10"/>
  <c r="II52" i="10"/>
  <c r="IM52" i="10"/>
  <c r="IL52" i="10"/>
  <c r="IP52" i="10"/>
  <c r="IJ53" i="10"/>
  <c r="IN53" i="10"/>
  <c r="IK55" i="10"/>
  <c r="IO55" i="10"/>
  <c r="IY57" i="10"/>
  <c r="IK43" i="10"/>
  <c r="IO43" i="10"/>
  <c r="II50" i="10"/>
  <c r="IM50" i="10"/>
  <c r="IY59" i="10"/>
  <c r="II62" i="10"/>
  <c r="IM62" i="10"/>
  <c r="II70" i="10"/>
  <c r="IM70" i="10"/>
  <c r="II72" i="10"/>
  <c r="IM72" i="10"/>
  <c r="IL76" i="10"/>
  <c r="IP76" i="10"/>
  <c r="IY78" i="10"/>
  <c r="II60" i="10"/>
  <c r="IM60" i="10"/>
  <c r="IJ67" i="10"/>
  <c r="IN67" i="10"/>
  <c r="IL72" i="10"/>
  <c r="IP72" i="10"/>
  <c r="IK73" i="10"/>
  <c r="IO73" i="10"/>
  <c r="IY74" i="10"/>
  <c r="IK79" i="10"/>
  <c r="IO79" i="10"/>
  <c r="IY77" i="10"/>
  <c r="IY73" i="10"/>
  <c r="IK67" i="10"/>
  <c r="IO67" i="10"/>
  <c r="IK70" i="10"/>
  <c r="IO70" i="10"/>
  <c r="II71" i="10"/>
  <c r="IM71" i="10"/>
  <c r="IK78" i="10"/>
  <c r="IO78" i="10"/>
  <c r="IY80" i="10"/>
  <c r="IY84" i="10"/>
  <c r="IY64" i="10"/>
  <c r="IY68" i="10"/>
  <c r="IY83" i="10"/>
  <c r="IY66" i="10"/>
  <c r="IY76" i="10"/>
  <c r="IY82" i="10"/>
  <c r="IY88" i="10"/>
  <c r="IY96" i="10"/>
  <c r="IY104" i="10"/>
  <c r="IY105" i="10"/>
  <c r="IY118" i="10"/>
  <c r="IY120" i="10"/>
  <c r="IY121" i="10"/>
  <c r="II85" i="10"/>
  <c r="IM85" i="10"/>
  <c r="IK87" i="10"/>
  <c r="IO87" i="10"/>
  <c r="II93" i="10"/>
  <c r="IM93" i="10"/>
  <c r="IK95" i="10"/>
  <c r="IO95" i="10"/>
  <c r="II101" i="10"/>
  <c r="IM101" i="10"/>
  <c r="IY106" i="10"/>
  <c r="IK110" i="10"/>
  <c r="IO110" i="10"/>
  <c r="IY98" i="10"/>
  <c r="IY107" i="10"/>
  <c r="IY108" i="10"/>
  <c r="IY109" i="10"/>
  <c r="IY87" i="10"/>
  <c r="IY95" i="10"/>
  <c r="IY110" i="10"/>
  <c r="IK86" i="10"/>
  <c r="IO86" i="10"/>
  <c r="IK94" i="10"/>
  <c r="IO94" i="10"/>
  <c r="II100" i="10"/>
  <c r="IM100" i="10"/>
  <c r="IY102" i="10"/>
  <c r="II111" i="10"/>
  <c r="IM111" i="10"/>
  <c r="IY112" i="10"/>
  <c r="IY113" i="10"/>
  <c r="II89" i="10"/>
  <c r="IM89" i="10"/>
  <c r="IK91" i="10"/>
  <c r="IO91" i="10"/>
  <c r="IY92" i="10"/>
  <c r="II97" i="10"/>
  <c r="IM97" i="10"/>
  <c r="IK99" i="10"/>
  <c r="IO99" i="10"/>
  <c r="IK118" i="10"/>
  <c r="IO118" i="10"/>
  <c r="IY86" i="10"/>
  <c r="IY94" i="10"/>
  <c r="IY103" i="10"/>
  <c r="IY114" i="10"/>
  <c r="IY115" i="10"/>
  <c r="IY116" i="10"/>
  <c r="IY117" i="10"/>
  <c r="IK85" i="10"/>
  <c r="IO85" i="10"/>
  <c r="II91" i="10"/>
  <c r="IM91" i="10"/>
  <c r="IK93" i="10"/>
  <c r="IO93" i="10"/>
  <c r="II99" i="10"/>
  <c r="IM99" i="10"/>
  <c r="IK106" i="10"/>
  <c r="IO106" i="10"/>
  <c r="IM26" i="10"/>
  <c r="FZ54" i="11"/>
  <c r="IQ8" i="10"/>
  <c r="IR8" i="10"/>
  <c r="IY47" i="10"/>
  <c r="FZ18" i="11"/>
  <c r="IY41" i="10"/>
  <c r="IQ51" i="10"/>
  <c r="IU51" i="10"/>
  <c r="IQ26" i="10"/>
  <c r="IU26" i="10"/>
  <c r="FZ59" i="11"/>
  <c r="FZ35" i="11"/>
  <c r="FZ27" i="11"/>
  <c r="GD4" i="11"/>
  <c r="C60" i="12"/>
  <c r="IY79" i="10"/>
  <c r="IY10" i="10"/>
  <c r="IY51" i="10"/>
  <c r="IY90" i="10"/>
  <c r="IQ3" i="10"/>
  <c r="IR3" i="10"/>
  <c r="IY119" i="10"/>
  <c r="IM32" i="10"/>
  <c r="IQ32" i="10"/>
  <c r="IT32" i="10"/>
  <c r="IY53" i="10"/>
  <c r="IY75" i="10"/>
  <c r="IY39" i="10"/>
  <c r="IY30" i="10"/>
  <c r="IR63" i="10"/>
  <c r="IR57" i="10"/>
  <c r="IR51" i="10"/>
  <c r="IU8" i="10"/>
  <c r="FP45" i="11"/>
  <c r="FQ45" i="11"/>
  <c r="IT63" i="10"/>
  <c r="IO24" i="10"/>
  <c r="IQ24" i="10"/>
  <c r="FP46" i="11"/>
  <c r="FQ46" i="11"/>
  <c r="FZ50" i="11"/>
  <c r="FZ60" i="11"/>
  <c r="IS51" i="10"/>
  <c r="IO12" i="10"/>
  <c r="IQ12" i="10"/>
  <c r="FZ46" i="11"/>
  <c r="IM61" i="10"/>
  <c r="IQ61" i="10"/>
  <c r="IU61" i="10"/>
  <c r="IY61" i="10"/>
  <c r="D43" i="12"/>
  <c r="E43" i="12"/>
  <c r="FZ52" i="11"/>
  <c r="FP18" i="11"/>
  <c r="FR18" i="11"/>
  <c r="C53" i="12"/>
  <c r="D53" i="12"/>
  <c r="E53" i="12"/>
  <c r="C52" i="12"/>
  <c r="FP8" i="11"/>
  <c r="FT8" i="11"/>
  <c r="FZ28" i="11"/>
  <c r="D27" i="12"/>
  <c r="E27" i="12"/>
  <c r="FP10" i="11"/>
  <c r="FT10" i="11"/>
  <c r="FZ24" i="11"/>
  <c r="D23" i="12"/>
  <c r="E23" i="12"/>
  <c r="FZ11" i="11"/>
  <c r="FZ8" i="11"/>
  <c r="FZ38" i="11"/>
  <c r="D36" i="12"/>
  <c r="E36" i="12"/>
  <c r="FZ62" i="11"/>
  <c r="FZ45" i="11"/>
  <c r="FZ10" i="11"/>
  <c r="FZ3" i="11"/>
  <c r="C48" i="12"/>
  <c r="FP60" i="11"/>
  <c r="FT60" i="11"/>
  <c r="D37" i="12"/>
  <c r="E37" i="12"/>
  <c r="FP52" i="11"/>
  <c r="FR52" i="11"/>
  <c r="FZ4" i="11"/>
  <c r="D3" i="12"/>
  <c r="E3" i="12"/>
  <c r="FZ51" i="11"/>
  <c r="D50" i="12"/>
  <c r="E50" i="12"/>
  <c r="FP44" i="11"/>
  <c r="FQ44" i="11"/>
  <c r="FZ33" i="11"/>
  <c r="D32" i="12"/>
  <c r="E32" i="12"/>
  <c r="FZ58" i="11"/>
  <c r="D57" i="12"/>
  <c r="E57" i="12"/>
  <c r="FZ12" i="11"/>
  <c r="D11" i="12"/>
  <c r="E11" i="12"/>
  <c r="FP37" i="11"/>
  <c r="FR37" i="11"/>
  <c r="FZ34" i="11"/>
  <c r="FP61" i="11"/>
  <c r="FS61" i="11"/>
  <c r="FZ16" i="11"/>
  <c r="FZ21" i="11"/>
  <c r="D20" i="12"/>
  <c r="E20" i="12"/>
  <c r="FP16" i="11"/>
  <c r="FT16" i="11"/>
  <c r="FQ60" i="11"/>
  <c r="FZ29" i="11"/>
  <c r="D28" i="12"/>
  <c r="E28" i="12"/>
  <c r="D60" i="12"/>
  <c r="E60" i="12"/>
  <c r="FZ20" i="11"/>
  <c r="D19" i="12"/>
  <c r="E19" i="12"/>
  <c r="FZ9" i="11"/>
  <c r="D8" i="12"/>
  <c r="E8" i="12"/>
  <c r="C15" i="12"/>
  <c r="FZ26" i="11"/>
  <c r="D25" i="12"/>
  <c r="E25" i="12"/>
  <c r="FZ55" i="11"/>
  <c r="FL55" i="11"/>
  <c r="FP55" i="11"/>
  <c r="FT55" i="11"/>
  <c r="C9" i="12"/>
  <c r="C58" i="12"/>
  <c r="D58" i="12"/>
  <c r="E58" i="12"/>
  <c r="FL53" i="11"/>
  <c r="FP53" i="11"/>
  <c r="FR53" i="11"/>
  <c r="FZ53" i="11"/>
  <c r="FZ31" i="11"/>
  <c r="D30" i="12"/>
  <c r="E30" i="12"/>
  <c r="FL31" i="11"/>
  <c r="FP31" i="11"/>
  <c r="FS31" i="11"/>
  <c r="C5" i="12"/>
  <c r="C46" i="12"/>
  <c r="C55" i="12"/>
  <c r="C51" i="12"/>
  <c r="FZ47" i="11"/>
  <c r="FL47" i="11"/>
  <c r="FP47" i="11"/>
  <c r="FS47" i="11"/>
  <c r="FZ15" i="11"/>
  <c r="D14" i="12"/>
  <c r="E14" i="12"/>
  <c r="C54" i="12"/>
  <c r="FN54" i="11"/>
  <c r="FP54" i="11"/>
  <c r="FZ43" i="11"/>
  <c r="FZ40" i="11"/>
  <c r="FZ17" i="11"/>
  <c r="D16" i="12"/>
  <c r="E16" i="12"/>
  <c r="FZ13" i="11"/>
  <c r="D12" i="12"/>
  <c r="E12" i="12"/>
  <c r="C45" i="12"/>
  <c r="C34" i="12"/>
  <c r="D34" i="12"/>
  <c r="E34" i="12"/>
  <c r="FZ32" i="11"/>
  <c r="D31" i="12"/>
  <c r="E31" i="12"/>
  <c r="FP29" i="11"/>
  <c r="FQ29" i="11"/>
  <c r="FZ49" i="11"/>
  <c r="FZ56" i="11"/>
  <c r="FZ7" i="11"/>
  <c r="D6" i="12"/>
  <c r="E6" i="12"/>
  <c r="D10" i="12"/>
  <c r="E10" i="12"/>
  <c r="C56" i="12"/>
  <c r="C17" i="12"/>
  <c r="C35" i="12"/>
  <c r="D35" i="12"/>
  <c r="E35" i="12"/>
  <c r="FZ14" i="11"/>
  <c r="D13" i="12"/>
  <c r="E13" i="12"/>
  <c r="C59" i="12"/>
  <c r="D59" i="12"/>
  <c r="E59" i="12"/>
  <c r="C40" i="12"/>
  <c r="D7" i="12"/>
  <c r="E7" i="12"/>
  <c r="FZ39" i="11"/>
  <c r="D38" i="12"/>
  <c r="E38" i="12"/>
  <c r="FL39" i="11"/>
  <c r="FP39" i="11"/>
  <c r="FS39" i="11"/>
  <c r="C39" i="12"/>
  <c r="FZ25" i="11"/>
  <c r="D24" i="12"/>
  <c r="E24" i="12"/>
  <c r="FZ42" i="11"/>
  <c r="D41" i="12"/>
  <c r="E41" i="12"/>
  <c r="FZ6" i="11"/>
  <c r="C61" i="12"/>
  <c r="C49" i="12"/>
  <c r="C2" i="12"/>
  <c r="C42" i="12"/>
  <c r="C47" i="12"/>
  <c r="FZ30" i="11"/>
  <c r="FT61" i="11"/>
  <c r="FZ5" i="11"/>
  <c r="D4" i="12"/>
  <c r="E4" i="12"/>
  <c r="D18" i="12"/>
  <c r="E18" i="12"/>
  <c r="D26" i="12"/>
  <c r="E26" i="12"/>
  <c r="C44" i="12"/>
  <c r="D44" i="12"/>
  <c r="E44" i="12"/>
  <c r="FZ23" i="11"/>
  <c r="D22" i="12"/>
  <c r="E22" i="12"/>
  <c r="FL23" i="11"/>
  <c r="FP23" i="11"/>
  <c r="FS23" i="11"/>
  <c r="C33" i="12"/>
  <c r="C21" i="12"/>
  <c r="C29" i="12"/>
  <c r="IS61" i="10"/>
  <c r="IT26" i="10"/>
  <c r="IU63" i="10"/>
  <c r="IU41" i="10"/>
  <c r="IT41" i="10"/>
  <c r="IS41" i="10"/>
  <c r="IR26" i="10"/>
  <c r="IS26" i="10"/>
  <c r="FR16" i="11"/>
  <c r="FR60" i="11"/>
  <c r="FP27" i="11"/>
  <c r="FP13" i="11"/>
  <c r="FP40" i="11"/>
  <c r="FP51" i="11"/>
  <c r="FR51" i="11"/>
  <c r="FP33" i="11"/>
  <c r="FT33" i="11"/>
  <c r="FZ57" i="11"/>
  <c r="FZ41" i="11"/>
  <c r="FP56" i="11"/>
  <c r="FP6" i="11"/>
  <c r="FS18" i="11"/>
  <c r="FQ18" i="11"/>
  <c r="FP50" i="11"/>
  <c r="FP38" i="11"/>
  <c r="FP42" i="11"/>
  <c r="FQ42" i="11"/>
  <c r="FP35" i="11"/>
  <c r="FQ35" i="11"/>
  <c r="FP62" i="11"/>
  <c r="FQ62" i="11"/>
  <c r="FP36" i="11"/>
  <c r="FP28" i="11"/>
  <c r="FQ28" i="11"/>
  <c r="FP5" i="11"/>
  <c r="FQ5" i="11"/>
  <c r="FP3" i="11"/>
  <c r="FQ3" i="11"/>
  <c r="FP12" i="11"/>
  <c r="FP43" i="11"/>
  <c r="FQ43" i="11"/>
  <c r="FP59" i="11"/>
  <c r="FQ59" i="11"/>
  <c r="FP20" i="11"/>
  <c r="FQ20" i="11"/>
  <c r="FP32" i="11"/>
  <c r="FS45" i="11"/>
  <c r="FZ22" i="11"/>
  <c r="FP21" i="11"/>
  <c r="FQ21" i="11"/>
  <c r="FP15" i="11"/>
  <c r="FQ15" i="11"/>
  <c r="FT18" i="11"/>
  <c r="FP49" i="11"/>
  <c r="FZ48" i="11"/>
  <c r="FP19" i="11"/>
  <c r="FR19" i="11"/>
  <c r="FP24" i="11"/>
  <c r="FP25" i="11"/>
  <c r="FT25" i="11"/>
  <c r="FP4" i="11"/>
  <c r="FQ4" i="11"/>
  <c r="FP26" i="11"/>
  <c r="FT26" i="11"/>
  <c r="FP9" i="11"/>
  <c r="FQ9" i="11"/>
  <c r="FP14" i="11"/>
  <c r="FQ14" i="11"/>
  <c r="FP30" i="11"/>
  <c r="FS30" i="11"/>
  <c r="FP58" i="11"/>
  <c r="FP34" i="11"/>
  <c r="FT34" i="11"/>
  <c r="FP11" i="11"/>
  <c r="FQ11" i="11"/>
  <c r="FP17" i="11"/>
  <c r="FQ17" i="11"/>
  <c r="FP7" i="11"/>
  <c r="FQ7" i="11"/>
  <c r="IQ86" i="10"/>
  <c r="IR86" i="10"/>
  <c r="IY38" i="10"/>
  <c r="IQ43" i="10"/>
  <c r="IR43" i="10"/>
  <c r="IY91" i="10"/>
  <c r="IQ116" i="10"/>
  <c r="IR116" i="10"/>
  <c r="IY100" i="10"/>
  <c r="IQ108" i="10"/>
  <c r="IR108" i="10"/>
  <c r="IQ96" i="10"/>
  <c r="IR96" i="10"/>
  <c r="IQ76" i="10"/>
  <c r="IR76" i="10"/>
  <c r="IQ64" i="10"/>
  <c r="IR64" i="10"/>
  <c r="IQ73" i="10"/>
  <c r="IR73" i="10"/>
  <c r="IY60" i="10"/>
  <c r="IY62" i="10"/>
  <c r="IR61" i="10"/>
  <c r="IQ67" i="10"/>
  <c r="IU67" i="10"/>
  <c r="IT51" i="10"/>
  <c r="IY15" i="10"/>
  <c r="IQ10" i="10"/>
  <c r="IR10" i="10"/>
  <c r="IQ120" i="10"/>
  <c r="IQ27" i="10"/>
  <c r="IQ92" i="10"/>
  <c r="IR92" i="10"/>
  <c r="IY93" i="10"/>
  <c r="IQ119" i="10"/>
  <c r="IR119" i="10"/>
  <c r="IQ66" i="10"/>
  <c r="IR66" i="10"/>
  <c r="IQ80" i="10"/>
  <c r="IR80" i="10"/>
  <c r="IQ75" i="10"/>
  <c r="IR75" i="10"/>
  <c r="IQ77" i="10"/>
  <c r="IR77" i="10"/>
  <c r="IQ78" i="10"/>
  <c r="IR78" i="10"/>
  <c r="IY17" i="10"/>
  <c r="IR25" i="10"/>
  <c r="IQ25" i="10"/>
  <c r="IQ5" i="10"/>
  <c r="IR5" i="10"/>
  <c r="IT8" i="10"/>
  <c r="IS8" i="10"/>
  <c r="IQ4" i="10"/>
  <c r="IR4" i="10"/>
  <c r="IY97" i="10"/>
  <c r="IQ79" i="10"/>
  <c r="IR79" i="10"/>
  <c r="IQ20" i="10"/>
  <c r="IQ115" i="10"/>
  <c r="IR115" i="10"/>
  <c r="IQ112" i="10"/>
  <c r="IQ107" i="10"/>
  <c r="IR107" i="10"/>
  <c r="IQ118" i="10"/>
  <c r="IQ69" i="10"/>
  <c r="IR69" i="10"/>
  <c r="IQ59" i="10"/>
  <c r="IS57" i="10"/>
  <c r="IQ33" i="10"/>
  <c r="IT33" i="10"/>
  <c r="IQ39" i="10"/>
  <c r="IU39" i="10"/>
  <c r="IQ18" i="10"/>
  <c r="IR18" i="10"/>
  <c r="IQ9" i="10"/>
  <c r="IR9" i="10"/>
  <c r="IQ114" i="10"/>
  <c r="IR114" i="10"/>
  <c r="IY111" i="10"/>
  <c r="IY85" i="10"/>
  <c r="IQ105" i="10"/>
  <c r="IR105" i="10"/>
  <c r="IQ88" i="10"/>
  <c r="IR88" i="10"/>
  <c r="IQ74" i="10"/>
  <c r="IQ55" i="10"/>
  <c r="IU55" i="10"/>
  <c r="IY48" i="10"/>
  <c r="IQ44" i="10"/>
  <c r="IQ37" i="10"/>
  <c r="IU57" i="10"/>
  <c r="IQ16" i="10"/>
  <c r="IT16" i="10"/>
  <c r="IQ113" i="10"/>
  <c r="IR113" i="10"/>
  <c r="IY101" i="10"/>
  <c r="IQ83" i="10"/>
  <c r="IQ47" i="10"/>
  <c r="IY89" i="10"/>
  <c r="IQ95" i="10"/>
  <c r="IR95" i="10"/>
  <c r="IQ98" i="10"/>
  <c r="IR98" i="10"/>
  <c r="IQ103" i="10"/>
  <c r="IR103" i="10"/>
  <c r="IQ106" i="10"/>
  <c r="IT106" i="10"/>
  <c r="IQ121" i="10"/>
  <c r="IR121" i="10"/>
  <c r="IQ82" i="10"/>
  <c r="IY71" i="10"/>
  <c r="IQ65" i="10"/>
  <c r="IY72" i="10"/>
  <c r="IY50" i="10"/>
  <c r="IT55" i="10"/>
  <c r="IY46" i="10"/>
  <c r="IY42" i="10"/>
  <c r="IS36" i="10"/>
  <c r="IY28" i="10"/>
  <c r="IQ40" i="10"/>
  <c r="IQ29" i="10"/>
  <c r="IR29" i="10"/>
  <c r="IR36" i="10"/>
  <c r="IQ13" i="10"/>
  <c r="IR13" i="10"/>
  <c r="IQ30" i="10"/>
  <c r="IR30" i="10"/>
  <c r="IQ6" i="10"/>
  <c r="IQ117" i="10"/>
  <c r="IR117" i="10"/>
  <c r="IQ94" i="10"/>
  <c r="IR94" i="10"/>
  <c r="IQ110" i="10"/>
  <c r="IR110" i="10"/>
  <c r="IQ87" i="10"/>
  <c r="IT87" i="10"/>
  <c r="IQ109" i="10"/>
  <c r="IR109" i="10"/>
  <c r="IQ90" i="10"/>
  <c r="IR90" i="10"/>
  <c r="IQ68" i="10"/>
  <c r="IR68" i="10"/>
  <c r="IY70" i="10"/>
  <c r="IT43" i="10"/>
  <c r="IY34" i="10"/>
  <c r="IY58" i="10"/>
  <c r="IQ56" i="10"/>
  <c r="IR56" i="10"/>
  <c r="IY23" i="10"/>
  <c r="IY35" i="10"/>
  <c r="IQ45" i="10"/>
  <c r="IR45" i="10"/>
  <c r="IQ31" i="10"/>
  <c r="IR31" i="10"/>
  <c r="IQ49" i="10"/>
  <c r="IQ21" i="10"/>
  <c r="IR21" i="10"/>
  <c r="IQ7" i="10"/>
  <c r="IY52" i="10"/>
  <c r="IY99" i="10"/>
  <c r="IQ102" i="10"/>
  <c r="IR102" i="10"/>
  <c r="IQ81" i="10"/>
  <c r="IR81" i="10"/>
  <c r="IQ104" i="10"/>
  <c r="IR104" i="10"/>
  <c r="IQ84" i="10"/>
  <c r="IR84" i="10"/>
  <c r="IY54" i="10"/>
  <c r="IQ53" i="10"/>
  <c r="IT53" i="10"/>
  <c r="IY11" i="10"/>
  <c r="IQ19" i="10"/>
  <c r="IQ14" i="10"/>
  <c r="IR14" i="10"/>
  <c r="IQ22" i="10"/>
  <c r="IR22" i="10"/>
  <c r="IT79" i="10"/>
  <c r="IT73" i="10"/>
  <c r="IR87" i="10"/>
  <c r="FT52" i="11"/>
  <c r="FS52" i="11"/>
  <c r="FT45" i="11"/>
  <c r="D17" i="12"/>
  <c r="E17" i="12"/>
  <c r="FR45" i="11"/>
  <c r="FR46" i="11"/>
  <c r="IU76" i="10"/>
  <c r="FQ52" i="11"/>
  <c r="FQ8" i="11"/>
  <c r="FQ16" i="11"/>
  <c r="D45" i="12"/>
  <c r="E45" i="12"/>
  <c r="FR8" i="11"/>
  <c r="D61" i="12"/>
  <c r="E61" i="12"/>
  <c r="D33" i="12"/>
  <c r="E33" i="12"/>
  <c r="FS8" i="11"/>
  <c r="FT46" i="11"/>
  <c r="D49" i="12"/>
  <c r="E49" i="12"/>
  <c r="D51" i="12"/>
  <c r="E51" i="12"/>
  <c r="FS46" i="11"/>
  <c r="FS16" i="11"/>
  <c r="D48" i="12"/>
  <c r="E48" i="12"/>
  <c r="FS60" i="11"/>
  <c r="IS12" i="10"/>
  <c r="IU12" i="10"/>
  <c r="IR12" i="10"/>
  <c r="IT12" i="10"/>
  <c r="IT61" i="10"/>
  <c r="IR32" i="10"/>
  <c r="IS24" i="10"/>
  <c r="IT24" i="10"/>
  <c r="IR24" i="10"/>
  <c r="IU24" i="10"/>
  <c r="IT39" i="10"/>
  <c r="IR39" i="10"/>
  <c r="IS55" i="10"/>
  <c r="IT18" i="10"/>
  <c r="FS44" i="11"/>
  <c r="FS10" i="11"/>
  <c r="FT44" i="11"/>
  <c r="FQ53" i="11"/>
  <c r="D52" i="12"/>
  <c r="E52" i="12"/>
  <c r="D9" i="12"/>
  <c r="E9" i="12"/>
  <c r="FR10" i="11"/>
  <c r="FR44" i="11"/>
  <c r="FQ10" i="11"/>
  <c r="FQ61" i="11"/>
  <c r="D5" i="12"/>
  <c r="E5" i="12"/>
  <c r="FT37" i="11"/>
  <c r="D47" i="12"/>
  <c r="E47" i="12"/>
  <c r="FS37" i="11"/>
  <c r="FQ37" i="11"/>
  <c r="FR55" i="11"/>
  <c r="D54" i="12"/>
  <c r="E54" i="12"/>
  <c r="FR61" i="11"/>
  <c r="FQ39" i="11"/>
  <c r="D15" i="12"/>
  <c r="E15" i="12"/>
  <c r="FS20" i="11"/>
  <c r="D21" i="12"/>
  <c r="E21" i="12"/>
  <c r="FS55" i="11"/>
  <c r="FQ55" i="11"/>
  <c r="D55" i="12"/>
  <c r="E55" i="12"/>
  <c r="FT19" i="11"/>
  <c r="D40" i="12"/>
  <c r="E40" i="12"/>
  <c r="D42" i="12"/>
  <c r="E42" i="12"/>
  <c r="FT54" i="11"/>
  <c r="FR54" i="11"/>
  <c r="FQ54" i="11"/>
  <c r="FS54" i="11"/>
  <c r="D56" i="12"/>
  <c r="E56" i="12"/>
  <c r="D2" i="12"/>
  <c r="E2" i="12"/>
  <c r="FQ26" i="11"/>
  <c r="D46" i="12"/>
  <c r="E46" i="12"/>
  <c r="FS53" i="11"/>
  <c r="FT53" i="11"/>
  <c r="FR29" i="11"/>
  <c r="FS29" i="11"/>
  <c r="FT29" i="11"/>
  <c r="D39" i="12"/>
  <c r="E39" i="12"/>
  <c r="D29" i="12"/>
  <c r="E29" i="12"/>
  <c r="IR33" i="10"/>
  <c r="IT95" i="10"/>
  <c r="FT42" i="11"/>
  <c r="FQ23" i="11"/>
  <c r="FS58" i="11"/>
  <c r="FR58" i="11"/>
  <c r="FT32" i="11"/>
  <c r="FR32" i="11"/>
  <c r="FS32" i="11"/>
  <c r="FS36" i="11"/>
  <c r="FR36" i="11"/>
  <c r="FT36" i="11"/>
  <c r="FR33" i="11"/>
  <c r="FS33" i="11"/>
  <c r="FS13" i="11"/>
  <c r="FT13" i="11"/>
  <c r="FR13" i="11"/>
  <c r="FQ58" i="11"/>
  <c r="FS14" i="11"/>
  <c r="FT14" i="11"/>
  <c r="FR14" i="11"/>
  <c r="FR4" i="11"/>
  <c r="FS4" i="11"/>
  <c r="FT4" i="11"/>
  <c r="FS19" i="11"/>
  <c r="FQ19" i="11"/>
  <c r="FR21" i="11"/>
  <c r="FT21" i="11"/>
  <c r="FS21" i="11"/>
  <c r="FQ32" i="11"/>
  <c r="FT43" i="11"/>
  <c r="FS43" i="11"/>
  <c r="FR43" i="11"/>
  <c r="FR62" i="11"/>
  <c r="FT62" i="11"/>
  <c r="FS62" i="11"/>
  <c r="FP41" i="11"/>
  <c r="FQ33" i="11"/>
  <c r="FQ13" i="11"/>
  <c r="FT51" i="11"/>
  <c r="FS51" i="11"/>
  <c r="FS12" i="11"/>
  <c r="FR12" i="11"/>
  <c r="FT12" i="11"/>
  <c r="FR27" i="11"/>
  <c r="FS27" i="11"/>
  <c r="FT27" i="11"/>
  <c r="FT30" i="11"/>
  <c r="FR30" i="11"/>
  <c r="FR9" i="11"/>
  <c r="FS9" i="11"/>
  <c r="FT9" i="11"/>
  <c r="FS25" i="11"/>
  <c r="FR25" i="11"/>
  <c r="FT49" i="11"/>
  <c r="FR49" i="11"/>
  <c r="FS49" i="11"/>
  <c r="FR20" i="11"/>
  <c r="FT20" i="11"/>
  <c r="FQ12" i="11"/>
  <c r="FT47" i="11"/>
  <c r="FR47" i="11"/>
  <c r="FR6" i="11"/>
  <c r="FT6" i="11"/>
  <c r="FS6" i="11"/>
  <c r="FT31" i="11"/>
  <c r="FR31" i="11"/>
  <c r="FR40" i="11"/>
  <c r="FT40" i="11"/>
  <c r="FS40" i="11"/>
  <c r="FQ27" i="11"/>
  <c r="FR17" i="11"/>
  <c r="FS17" i="11"/>
  <c r="FT17" i="11"/>
  <c r="FT38" i="11"/>
  <c r="FR38" i="11"/>
  <c r="FR11" i="11"/>
  <c r="FS11" i="11"/>
  <c r="FT11" i="11"/>
  <c r="FT58" i="11"/>
  <c r="FS38" i="11"/>
  <c r="FP48" i="11"/>
  <c r="FQ48" i="11"/>
  <c r="FP22" i="11"/>
  <c r="FS35" i="11"/>
  <c r="FT35" i="11"/>
  <c r="FR35" i="11"/>
  <c r="FQ38" i="11"/>
  <c r="FQ51" i="11"/>
  <c r="FQ30" i="11"/>
  <c r="FR26" i="11"/>
  <c r="FS26" i="11"/>
  <c r="FQ25" i="11"/>
  <c r="FQ49" i="11"/>
  <c r="FR59" i="11"/>
  <c r="FS59" i="11"/>
  <c r="FT59" i="11"/>
  <c r="FR3" i="11"/>
  <c r="FT3" i="11"/>
  <c r="FS3" i="11"/>
  <c r="FQ47" i="11"/>
  <c r="FQ6" i="11"/>
  <c r="FQ31" i="11"/>
  <c r="FQ40" i="11"/>
  <c r="FR34" i="11"/>
  <c r="FS34" i="11"/>
  <c r="FS24" i="11"/>
  <c r="FT24" i="11"/>
  <c r="FR24" i="11"/>
  <c r="FT28" i="11"/>
  <c r="FR28" i="11"/>
  <c r="FS28" i="11"/>
  <c r="FS50" i="11"/>
  <c r="FT50" i="11"/>
  <c r="FR50" i="11"/>
  <c r="FR56" i="11"/>
  <c r="FT56" i="11"/>
  <c r="FS56" i="11"/>
  <c r="FR7" i="11"/>
  <c r="FS7" i="11"/>
  <c r="FT7" i="11"/>
  <c r="FQ34" i="11"/>
  <c r="FQ24" i="11"/>
  <c r="FS15" i="11"/>
  <c r="FT15" i="11"/>
  <c r="FR15" i="11"/>
  <c r="FR39" i="11"/>
  <c r="FT39" i="11"/>
  <c r="FR23" i="11"/>
  <c r="FT23" i="11"/>
  <c r="FR5" i="11"/>
  <c r="FS5" i="11"/>
  <c r="FT5" i="11"/>
  <c r="FQ36" i="11"/>
  <c r="FR42" i="11"/>
  <c r="FS42" i="11"/>
  <c r="FQ50" i="11"/>
  <c r="FQ56" i="11"/>
  <c r="FP57" i="11"/>
  <c r="IU112" i="10"/>
  <c r="IT112" i="10"/>
  <c r="IS112" i="10"/>
  <c r="IQ91" i="10"/>
  <c r="IR91" i="10"/>
  <c r="IU40" i="10"/>
  <c r="IT40" i="10"/>
  <c r="IS40" i="10"/>
  <c r="IU47" i="10"/>
  <c r="IR47" i="10"/>
  <c r="IT110" i="10"/>
  <c r="IS47" i="10"/>
  <c r="IS22" i="10"/>
  <c r="IU22" i="10"/>
  <c r="IS84" i="10"/>
  <c r="IU84" i="10"/>
  <c r="IT84" i="10"/>
  <c r="IQ23" i="10"/>
  <c r="IR23" i="10"/>
  <c r="IT68" i="10"/>
  <c r="IU68" i="10"/>
  <c r="IS68" i="10"/>
  <c r="IQ28" i="10"/>
  <c r="IR28" i="10"/>
  <c r="IQ71" i="10"/>
  <c r="IT103" i="10"/>
  <c r="IU103" i="10"/>
  <c r="IS103" i="10"/>
  <c r="IT47" i="10"/>
  <c r="IR16" i="10"/>
  <c r="IT67" i="10"/>
  <c r="IT78" i="10"/>
  <c r="IR112" i="10"/>
  <c r="IS79" i="10"/>
  <c r="IU79" i="10"/>
  <c r="IT92" i="10"/>
  <c r="IU92" i="10"/>
  <c r="IS92" i="10"/>
  <c r="IU10" i="10"/>
  <c r="IS10" i="10"/>
  <c r="IT10" i="10"/>
  <c r="IR67" i="10"/>
  <c r="IS73" i="10"/>
  <c r="IU73" i="10"/>
  <c r="IS108" i="10"/>
  <c r="IT108" i="10"/>
  <c r="IU108" i="10"/>
  <c r="IT3" i="10"/>
  <c r="IS3" i="10"/>
  <c r="IU3" i="10"/>
  <c r="IU86" i="10"/>
  <c r="IS86" i="10"/>
  <c r="IQ11" i="10"/>
  <c r="IR11" i="10"/>
  <c r="IQ111" i="10"/>
  <c r="IR111" i="10"/>
  <c r="IU30" i="10"/>
  <c r="IS30" i="10"/>
  <c r="IT30" i="10"/>
  <c r="IU74" i="10"/>
  <c r="IS74" i="10"/>
  <c r="IT74" i="10"/>
  <c r="IU49" i="10"/>
  <c r="IR49" i="10"/>
  <c r="IT82" i="10"/>
  <c r="IU82" i="10"/>
  <c r="IS82" i="10"/>
  <c r="IT83" i="10"/>
  <c r="IU83" i="10"/>
  <c r="IS83" i="10"/>
  <c r="IQ48" i="10"/>
  <c r="IU118" i="10"/>
  <c r="IS118" i="10"/>
  <c r="IU5" i="10"/>
  <c r="IT5" i="10"/>
  <c r="IS5" i="10"/>
  <c r="IU78" i="10"/>
  <c r="IS78" i="10"/>
  <c r="IT66" i="10"/>
  <c r="IU66" i="10"/>
  <c r="IS66" i="10"/>
  <c r="IT118" i="10"/>
  <c r="IU104" i="10"/>
  <c r="IT104" i="10"/>
  <c r="IS104" i="10"/>
  <c r="IQ99" i="10"/>
  <c r="IT31" i="10"/>
  <c r="IS31" i="10"/>
  <c r="IU31" i="10"/>
  <c r="IT90" i="10"/>
  <c r="IS90" i="10"/>
  <c r="IU90" i="10"/>
  <c r="IS94" i="10"/>
  <c r="IU94" i="10"/>
  <c r="IU13" i="10"/>
  <c r="IS13" i="10"/>
  <c r="IT13" i="10"/>
  <c r="IR82" i="10"/>
  <c r="IT98" i="10"/>
  <c r="IU98" i="10"/>
  <c r="IS98" i="10"/>
  <c r="IR83" i="10"/>
  <c r="IS39" i="10"/>
  <c r="IT88" i="10"/>
  <c r="IS88" i="10"/>
  <c r="IU88" i="10"/>
  <c r="IT114" i="10"/>
  <c r="IS114" i="10"/>
  <c r="IU114" i="10"/>
  <c r="IR118" i="10"/>
  <c r="IT115" i="10"/>
  <c r="IS115" i="10"/>
  <c r="IU115" i="10"/>
  <c r="IQ97" i="10"/>
  <c r="IR97" i="10"/>
  <c r="IS25" i="10"/>
  <c r="IU25" i="10"/>
  <c r="IT25" i="10"/>
  <c r="IS119" i="10"/>
  <c r="IT119" i="10"/>
  <c r="IU119" i="10"/>
  <c r="IT49" i="10"/>
  <c r="IU64" i="10"/>
  <c r="IS64" i="10"/>
  <c r="IT64" i="10"/>
  <c r="IS43" i="10"/>
  <c r="IU43" i="10"/>
  <c r="IS110" i="10"/>
  <c r="IU110" i="10"/>
  <c r="IS44" i="10"/>
  <c r="IT44" i="10"/>
  <c r="IU44" i="10"/>
  <c r="IU53" i="10"/>
  <c r="IR53" i="10"/>
  <c r="IS19" i="10"/>
  <c r="IT19" i="10"/>
  <c r="IU19" i="10"/>
  <c r="IQ54" i="10"/>
  <c r="IR54" i="10"/>
  <c r="IS56" i="10"/>
  <c r="IU56" i="10"/>
  <c r="IT56" i="10"/>
  <c r="IQ70" i="10"/>
  <c r="IR70" i="10"/>
  <c r="IQ101" i="10"/>
  <c r="IR101" i="10"/>
  <c r="IT37" i="10"/>
  <c r="IS37" i="10"/>
  <c r="IU37" i="10"/>
  <c r="IT22" i="10"/>
  <c r="IS59" i="10"/>
  <c r="IT59" i="10"/>
  <c r="IU59" i="10"/>
  <c r="IT77" i="10"/>
  <c r="IU77" i="10"/>
  <c r="IS77" i="10"/>
  <c r="IS27" i="10"/>
  <c r="IU27" i="10"/>
  <c r="IT27" i="10"/>
  <c r="IQ15" i="10"/>
  <c r="IR15" i="10"/>
  <c r="IQ100" i="10"/>
  <c r="IR100" i="10"/>
  <c r="IS21" i="10"/>
  <c r="IT21" i="10"/>
  <c r="IU21" i="10"/>
  <c r="IT14" i="10"/>
  <c r="IU14" i="10"/>
  <c r="IS14" i="10"/>
  <c r="IS53" i="10"/>
  <c r="IQ50" i="10"/>
  <c r="IR50" i="10"/>
  <c r="IR19" i="10"/>
  <c r="IQ52" i="10"/>
  <c r="IR52" i="10"/>
  <c r="IT45" i="10"/>
  <c r="IU45" i="10"/>
  <c r="IS45" i="10"/>
  <c r="IS109" i="10"/>
  <c r="IU109" i="10"/>
  <c r="IT109" i="10"/>
  <c r="IU117" i="10"/>
  <c r="IT117" i="10"/>
  <c r="IS117" i="10"/>
  <c r="IU29" i="10"/>
  <c r="IS29" i="10"/>
  <c r="IT29" i="10"/>
  <c r="IQ42" i="10"/>
  <c r="IR42" i="10"/>
  <c r="IQ72" i="10"/>
  <c r="IR72" i="10"/>
  <c r="IU121" i="10"/>
  <c r="IS121" i="10"/>
  <c r="IT121" i="10"/>
  <c r="IU95" i="10"/>
  <c r="IS95" i="10"/>
  <c r="IR37" i="10"/>
  <c r="IR55" i="10"/>
  <c r="IS105" i="10"/>
  <c r="IU105" i="10"/>
  <c r="IT105" i="10"/>
  <c r="IS9" i="10"/>
  <c r="IT9" i="10"/>
  <c r="IU9" i="10"/>
  <c r="IS33" i="10"/>
  <c r="IU33" i="10"/>
  <c r="IR59" i="10"/>
  <c r="IT107" i="10"/>
  <c r="IU107" i="10"/>
  <c r="IS107" i="10"/>
  <c r="IU4" i="10"/>
  <c r="IT4" i="10"/>
  <c r="IS4" i="10"/>
  <c r="IT75" i="10"/>
  <c r="IS75" i="10"/>
  <c r="IU75" i="10"/>
  <c r="IQ93" i="10"/>
  <c r="IR93" i="10"/>
  <c r="IR27" i="10"/>
  <c r="IQ62" i="10"/>
  <c r="IR62" i="10"/>
  <c r="IS76" i="10"/>
  <c r="IT76" i="10"/>
  <c r="IT116" i="10"/>
  <c r="IS116" i="10"/>
  <c r="IU116" i="10"/>
  <c r="IQ38" i="10"/>
  <c r="IR38" i="10"/>
  <c r="IU16" i="10"/>
  <c r="IS16" i="10"/>
  <c r="IT81" i="10"/>
  <c r="IU81" i="10"/>
  <c r="IS81" i="10"/>
  <c r="IQ58" i="10"/>
  <c r="IT6" i="10"/>
  <c r="IU6" i="10"/>
  <c r="IS6" i="10"/>
  <c r="IU106" i="10"/>
  <c r="IS106" i="10"/>
  <c r="IQ60" i="10"/>
  <c r="IR60" i="10"/>
  <c r="IQ35" i="10"/>
  <c r="IU7" i="10"/>
  <c r="IT7" i="10"/>
  <c r="IS7" i="10"/>
  <c r="IT65" i="10"/>
  <c r="IS65" i="10"/>
  <c r="IU65" i="10"/>
  <c r="IQ89" i="10"/>
  <c r="IR89" i="10"/>
  <c r="IQ85" i="10"/>
  <c r="IU20" i="10"/>
  <c r="IT20" i="10"/>
  <c r="IS20" i="10"/>
  <c r="IQ17" i="10"/>
  <c r="IT120" i="10"/>
  <c r="IU120" i="10"/>
  <c r="IS120" i="10"/>
  <c r="IU32" i="10"/>
  <c r="IS32" i="10"/>
  <c r="IS102" i="10"/>
  <c r="IT102" i="10"/>
  <c r="IU102" i="10"/>
  <c r="IR7" i="10"/>
  <c r="IQ34" i="10"/>
  <c r="IS87" i="10"/>
  <c r="IU87" i="10"/>
  <c r="IR6" i="10"/>
  <c r="IR40" i="10"/>
  <c r="IQ46" i="10"/>
  <c r="IR46" i="10"/>
  <c r="IR65" i="10"/>
  <c r="IR106" i="10"/>
  <c r="IS113" i="10"/>
  <c r="IT113" i="10"/>
  <c r="IU113" i="10"/>
  <c r="IR44" i="10"/>
  <c r="IR74" i="10"/>
  <c r="IU18" i="10"/>
  <c r="IS18" i="10"/>
  <c r="IT69" i="10"/>
  <c r="IS69" i="10"/>
  <c r="IU69" i="10"/>
  <c r="IT86" i="10"/>
  <c r="IR20" i="10"/>
  <c r="IS49" i="10"/>
  <c r="IU80" i="10"/>
  <c r="IT80" i="10"/>
  <c r="IS80" i="10"/>
  <c r="IT94" i="10"/>
  <c r="IR120" i="10"/>
  <c r="IS96" i="10"/>
  <c r="IU96" i="10"/>
  <c r="IT96" i="10"/>
  <c r="IS67" i="10"/>
  <c r="FS48" i="11"/>
  <c r="FR48" i="11"/>
  <c r="FT48" i="11"/>
  <c r="FR57" i="11"/>
  <c r="FS57" i="11"/>
  <c r="FT57" i="11"/>
  <c r="FT22" i="11"/>
  <c r="FR22" i="11"/>
  <c r="FS22" i="11"/>
  <c r="FS41" i="11"/>
  <c r="FR41" i="11"/>
  <c r="FT41" i="11"/>
  <c r="FQ57" i="11"/>
  <c r="FQ22" i="11"/>
  <c r="FQ41" i="11"/>
  <c r="IU35" i="10"/>
  <c r="IT35" i="10"/>
  <c r="IS35" i="10"/>
  <c r="IT42" i="10"/>
  <c r="IS42" i="10"/>
  <c r="IU42" i="10"/>
  <c r="IT28" i="10"/>
  <c r="IS28" i="10"/>
  <c r="IU28" i="10"/>
  <c r="IU99" i="10"/>
  <c r="IS99" i="10"/>
  <c r="IT99" i="10"/>
  <c r="IT46" i="10"/>
  <c r="IS46" i="10"/>
  <c r="IU46" i="10"/>
  <c r="IS17" i="10"/>
  <c r="IT17" i="10"/>
  <c r="IU17" i="10"/>
  <c r="IT89" i="10"/>
  <c r="IU89" i="10"/>
  <c r="IS89" i="10"/>
  <c r="IR35" i="10"/>
  <c r="IT58" i="10"/>
  <c r="IS58" i="10"/>
  <c r="IU58" i="10"/>
  <c r="IU38" i="10"/>
  <c r="IS38" i="10"/>
  <c r="IT38" i="10"/>
  <c r="IU50" i="10"/>
  <c r="IT50" i="10"/>
  <c r="IS50" i="10"/>
  <c r="IT11" i="10"/>
  <c r="IS11" i="10"/>
  <c r="IU11" i="10"/>
  <c r="IU34" i="10"/>
  <c r="IS34" i="10"/>
  <c r="IT34" i="10"/>
  <c r="IR17" i="10"/>
  <c r="IR58" i="10"/>
  <c r="IU100" i="10"/>
  <c r="IS100" i="10"/>
  <c r="IT100" i="10"/>
  <c r="IS54" i="10"/>
  <c r="IT54" i="10"/>
  <c r="IU54" i="10"/>
  <c r="IT97" i="10"/>
  <c r="IU97" i="10"/>
  <c r="IS97" i="10"/>
  <c r="IT60" i="10"/>
  <c r="IU60" i="10"/>
  <c r="IS60" i="10"/>
  <c r="IS93" i="10"/>
  <c r="IU93" i="10"/>
  <c r="IT93" i="10"/>
  <c r="IU101" i="10"/>
  <c r="IT101" i="10"/>
  <c r="IS101" i="10"/>
  <c r="IU91" i="10"/>
  <c r="IS91" i="10"/>
  <c r="IT91" i="10"/>
  <c r="IU85" i="10"/>
  <c r="IS85" i="10"/>
  <c r="IT85" i="10"/>
  <c r="IS48" i="10"/>
  <c r="IT48" i="10"/>
  <c r="IU48" i="10"/>
  <c r="IU15" i="10"/>
  <c r="IT15" i="10"/>
  <c r="IS15" i="10"/>
  <c r="IS23" i="10"/>
  <c r="IU23" i="10"/>
  <c r="IT23" i="10"/>
  <c r="IT62" i="10"/>
  <c r="IS62" i="10"/>
  <c r="IU62" i="10"/>
  <c r="IS70" i="10"/>
  <c r="IU70" i="10"/>
  <c r="IT70" i="10"/>
  <c r="IT71" i="10"/>
  <c r="IU71" i="10"/>
  <c r="IS71" i="10"/>
  <c r="IR34" i="10"/>
  <c r="IR85" i="10"/>
  <c r="IS72" i="10"/>
  <c r="IT72" i="10"/>
  <c r="IU72" i="10"/>
  <c r="IS52" i="10"/>
  <c r="IT52" i="10"/>
  <c r="IU52" i="10"/>
  <c r="IR99" i="10"/>
  <c r="IR48" i="10"/>
  <c r="IT111" i="10"/>
  <c r="IU111" i="10"/>
  <c r="IS111" i="10"/>
  <c r="IR71" i="10"/>
  <c r="F4" i="16"/>
  <c r="D4" i="16"/>
  <c r="E4" i="16"/>
  <c r="C4" i="16"/>
  <c r="E5" i="16"/>
  <c r="D5" i="16"/>
  <c r="C5" i="16"/>
  <c r="F5" i="16"/>
  <c r="C12" i="15"/>
  <c r="C13" i="15"/>
  <c r="C15" i="15"/>
  <c r="C16" i="15"/>
  <c r="C18"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tc={830EA76E-BE80-4B19-923C-380A499F8EC0}</author>
  </authors>
  <commentList>
    <comment ref="EV2" authorId="0" shapeId="0" xr:uid="{830EA76E-BE80-4B19-923C-380A499F8EC0}">
      <text>
        <t>[Threaded comment]
Your version of Excel allows you to read this threaded comment; however, any edits to it will get removed if the file is opened in a newer version of Excel. Learn more: https://go.microsoft.com/fwlink/?linkid=870924
Comment:
    Higlighted red if negative usage, and yellow if greater than baseline charcoal usage</t>
      </text>
    </comment>
  </commentList>
</comments>
</file>

<file path=xl/sharedStrings.xml><?xml version="1.0" encoding="utf-8"?>
<sst xmlns="http://schemas.openxmlformats.org/spreadsheetml/2006/main" count="6204" uniqueCount="2491">
  <si>
    <t>Charcoal</t>
  </si>
  <si>
    <t>Firewood</t>
  </si>
  <si>
    <t>LPG</t>
  </si>
  <si>
    <t>Kerosene</t>
  </si>
  <si>
    <t>Fuel Use</t>
  </si>
  <si>
    <t>Average Fuel Use(Kg)</t>
  </si>
  <si>
    <t>Average Fuel Use (Tj)</t>
  </si>
  <si>
    <t>Total(Tj)</t>
  </si>
  <si>
    <t>Proportion(Tj)</t>
  </si>
  <si>
    <t>Survey Dates</t>
  </si>
  <si>
    <t>start</t>
  </si>
  <si>
    <t>end</t>
  </si>
  <si>
    <t>username</t>
  </si>
  <si>
    <t>(Please read)"Introduction: Good morning/afternoon, my name is [mention your name as surveyor] .  I am here on behalf of BURN, I am here today to ask you some questions related to baseline fuel consumption pattern and to measure your fuel consumption in the next 3 days. Please let me know whether you agree.  It will take about 30 to 40 minutes.  There are no ‘right’ or ‘wrong’ answers and the information you provide will be helpful for our cookstove project in SOMALIA. All the information will be kept private and your name will not appear anywhere publicly. We will however keep it in our records so that we can contact you in the future.  Do you have any questions? "   (Fadlan Akhri)  Hordhac: Subax wanaagsan/Galabnimo wanaagsan  [Magacaaga u  sheeg adigoo ah sahanka  aasaasiga] Waxaan ka socdaa shirikada Burn Jikokoa.Waxaan halkan u joogaa manta in aan ku weydiiyo xoogaa su aalo ah oo la xiriira heerka isticmaalka dabka ay u isticmaalaan,girgirayaasha dhuxusha,xaabada  ee Burn iyo  astaanta/qalabka  kale ee aad wax ku karsataan sida  Gaaska,Saliid gaaska iyo Laydhkaba in mudo Sadex casho ah. Fadlan ii sheeg hadii aad aqbashay arintan si aynu hawsha  u bilowno.Waxay inagu qaadan doontaa 30 ilaa 40 daqiiqo. Majiraan jawaabo  sax  ah ama khalad  ah,  macluumaadka aad bixisay waxay waxtar u yeelandoonaan mashruuceena xog aruurinta ee girgirayaasha iyo kuwa lamida ee cuntada lagu karsado wadankeena Somalia. Arrimahaaga kuu gaarka ah majirto cid aanu la wadaagi doono ha ahaato magacaaga ama shaqsiyadaada toona. Hooyo/Walaal miyaad arrimahan ka qabtaa wax su aala.</t>
  </si>
  <si>
    <t xml:space="preserve">Do you agree to participate?   Ma ogoshahay inaad ka qayb qaadato /gasho?                                              </t>
  </si>
  <si>
    <t>Are you responsible for the cooking in this household?       Gurigan ma adiga ayaa Uga masuul ah wax karintiisa?</t>
  </si>
  <si>
    <t>Is your age older than 15 years? Dadka ku nool guriga miyay ka badan yihiin 15 qof?</t>
  </si>
  <si>
    <t xml:space="preserve">Survey ID  Aqoonsiga Sahanka : </t>
  </si>
  <si>
    <t xml:space="preserve">Name of the surveyor   Magaca sahanka: </t>
  </si>
  <si>
    <t xml:space="preserve">Date of survey  Tariikhda sahanka: </t>
  </si>
  <si>
    <t xml:space="preserve">Start of survey   Bilowga sahanka: </t>
  </si>
  <si>
    <t>First Name / Last name (household representative) Magaca hore/magaca danbe (wakiilka guriga)</t>
  </si>
  <si>
    <t>Children: 0-14  Caruurta: 0-14</t>
  </si>
  <si>
    <t>Females above 14 Dumarka ka sareeya: 14</t>
  </si>
  <si>
    <t>Males 15-59  Raga :15-59</t>
  </si>
  <si>
    <t>Males above 59 raga ka sareeya 59:</t>
  </si>
  <si>
    <t xml:space="preserve">Cities (States) </t>
  </si>
  <si>
    <t>Cities (States) / Baidoa (South West State) Baydhabo (Gobolka koonfur galbeed)</t>
  </si>
  <si>
    <t>Cities (States) /Bosaso (Puntland)</t>
  </si>
  <si>
    <t>Cities (States) /Kismayo (Jubaland)</t>
  </si>
  <si>
    <t xml:space="preserve">Cities (States) /Beledweyne (Hirshabelle State/Gobolka) </t>
  </si>
  <si>
    <t>Cities (States) /Dusmareb (Galmudug) Dhuusamareeb (Gobolka Galmudug)</t>
  </si>
  <si>
    <t>Cities (States) /Hargeisa(somaliland)</t>
  </si>
  <si>
    <t>Cities (States) /Mogadishu (Capital/Caasimada)</t>
  </si>
  <si>
    <t xml:space="preserve">Community/District you live in --Xaafada/Deegmada           </t>
  </si>
  <si>
    <t xml:space="preserve">Phone number-telefoon number                                     </t>
  </si>
  <si>
    <t>Details of the stove 1 fuel--Faahfaahinta girgirayaasha 1aad /astaanta wax lagu karsado</t>
  </si>
  <si>
    <t xml:space="preserve">  "An 'X' shall be filled in one of the two following alternatives for  each of the stoves used in the household. Please note that if  the stove has a chimney or grate, then 'X' should be filled out  for 'Any other type of stoves'. Such a stove would then be  considered an improved cookstove otherwise click the box "three-stone fire, or a conventional system with no improved  combustion air supply or flue gas ventillation system,  i.e. without a grate or chimney . If a stove is not used every day, but less frequently, the surveyor is requested to calculate the respective proportion; e.g. a HH uses the stove once in a week, hence the value would be 0.14 (=1/7)   "--“X “ waxa lagu buuxin doonaa  mid ka mida kuwan soo socda. girgira walba oo lagu isticmaalo guriga Fadlan la soco in hadii girgiruhu uu lee yahay meel qiiqa saarta/shabaq qiiqa saara Markaa “X” waa in la buuxiyaa laakiin haduu girgiruhu ka duwan yahay kan aan kor ku soo xusnay wuxuu noqonayaa girgire karistiisu ay wanaagsantahay. Hadii aan girgiraha la isticmaalin malin kasta si ka yar sida caadiga ah  waxa looga baahan yahay sahamiyaha inuu xisaabiyo saamiga ay ka mid yihiin  Tusaale “HH” wuxuu isticmaalo girgiruhu hal mar 7aadkii qiimihiisu  wuxuu noqonayaa 0.14.    Stove 1/Girgiraha 1aad</t>
  </si>
  <si>
    <t>What is the current season in your city?</t>
  </si>
  <si>
    <t>"How many meals do you prepare with the respective stove  every day in the dry season? "--Imisa  cunto ayaa lagu samayn karaa girgirahaas malin walba wakhtiga jiilaalka ah.  Stove 1/Girgiraha 1aad</t>
  </si>
  <si>
    <t>How many meals do you prepare with the respective stove  every day in the rainy season?  --Imisa cunto ayaa lagu samayn karaa girgira walba wakhtiga roobabka?  stove 1/girgiraha 1aad</t>
  </si>
  <si>
    <t>Baseline</t>
  </si>
  <si>
    <t>Is there any difference between rainy and dry season? Ma jiraa wax is bedell ah oo u dhexeeya wakhtiga roobabka iyo wakhtiga jiilaalka? Stove 1/Girgiraha 1aad</t>
  </si>
  <si>
    <t>Details of the stove 2 fuel--Faahfaahinta girgirayaasha 2aad /astaanta wax lagu karsado</t>
  </si>
  <si>
    <t xml:space="preserve">  "An 'X' shall be filled in one of the two following alternatives for  each of the stoves used in the household. Please note that if  the stove has a chimney or grate, then 'X' should be filled out  for 'Any other type of stoves'. Such a stove would then be  considered an improved cookstove otherwise click the box "three-stone fire, or a conventional system with no improved  combustion air supply or flue gas ventillation system,  i.e. without a grate or chimney . If a stove is not used every day, but less frequently, the surveyor is requested to calculate the respective proportion; e.g. a HH uses the stove once in a week, hence the value would be 0.14 (=1/7)   "--“X “ waxa lagu buuxin doonaa  mid ka mida kuwan soo socda. girgira walba oo lagu isticmaalo guriga Fadlan la soco in hadii girgiruhu uu lee yahay meel qiiqa saarta/shabaq qiiqa saara Markaa “X” waa in la buuxiyaa laakiin haduu girgiruhu ka duwan yahay kan aan kor ku soo xusnay wuxuu noqonayaa girgire karistiisu ay wanaagsantahay. Hadii aan girgiraha la isticmaalin malin kasta si ka yar sida caadiga ah  waxa looga baahan yahay sahamiyaha inuu xisaabiyo saamiga ay ka mid yihiin  Tusaale “HH” wuxuu isticmaalo girgiruhu hal mar 7aadkii qiimihiisu  wuxuu noqonayaa 0.14.    Stove 2/Girgiraha 2aad</t>
  </si>
  <si>
    <t>"How many meals do you prepare with the respective stove  every day in the dry season? "--Imisa  cunto ayaa lagu samayn karaa girgirahaas malin walba wakhtiga jiilaalka ah.  Stove 2/Girgiraha 2aad</t>
  </si>
  <si>
    <t>How many meals do you prepare with the respective stove  every day in the rainy season?  --Imisa cunto ayaa lagu samayn karaa girgira walba wakhtiga roobabka? stove 2/girgiraha 2aad</t>
  </si>
  <si>
    <t>Is there any difference between rainy and dry season? Ma jiraa wax is bedell ah oo u dhexeeya wakhtiga roobabka iyo wakhtiga jiilaalka? Stove 2/Girgiraha 2aad</t>
  </si>
  <si>
    <t>Details of the stove 3 fuel--Faahfaahinta girgirayaasha 3aad /astaanta wax lagu karsado</t>
  </si>
  <si>
    <t xml:space="preserve">  "An 'X' shall be filled in one of the two following alternatives for  each of the stoves used in the household. Please note that if  the stove has a chimney or grate, then 'X' should be filled out  for 'Any other type of stoves'. Such a stove would then be  considered an improved cookstove otherwise click the box "three-stone fire, or a conventional system with no improved  combustion air supply or flue gas ventillation system,  i.e. without a grate or chimney . If a stove is not used every day, but less frequently, the surveyor is requested to calculate the respective proportion; e.g. a HH uses the stove once in a week, hence the value would be 0.14 (=1/7)   "--“X “ waxa lagu buuxin doonaa  mid ka mida kuwan soo socda. girgira walba oo lagu isticmaalo guriga Fadlan la soco in hadii girgiruhu uu lee yahay meel qiiqa saarta/shabaq qiiqa saara Markaa “X” waa in la buuxiyaa laakiin haduu girgiruhu ka duwan yahay kan aan kor ku soo xusnay wuxuu noqonayaa girgire karistiisu ay wanaagsantahay. Hadii aan girgiraha la isticmaalin malin kasta si ka yar sida caadiga ah  waxa looga baahan yahay sahamiyaha inuu xisaabiyo saamiga ay ka mid yihiin  Tusaale “HH” wuxuu isticmaalo girgiruhu hal mar 7aadkii qiimihiisu  wuxuu noqonayaa 0.14.    Stove 3/Girgiraha 3aad</t>
  </si>
  <si>
    <t>"How many meals do you prepare with the respective stove  every day in the dry season? "--Imisa  cunto ayaa lagu samayn karaa girgirahaas malin walba wakhtiga jiilaalka ah.  Stove 3/Girgiraha 3aad</t>
  </si>
  <si>
    <t>How many meals do you prepare with the respective stove  every day in the rainy season?  --Imisa cunto ayaa lagu samayn karaa girgira walba wakhtiga roobabka? stove 3/girgiraha 3aad</t>
  </si>
  <si>
    <t>Is there any difference between rainy and dry season? Ma jiraa wax is bedell ah oo u dhexeeya wakhtiga roobabka iyo wakhtiga jiilaalka? Stove 3/Girgiraha 3aad</t>
  </si>
  <si>
    <t>Details of the stove 4 fuel--Faahfaahinta girgirayaasha 4aad /astaanta wax lagu karsado</t>
  </si>
  <si>
    <t xml:space="preserve">  "An 'X' shall be filled in one of the two following alternatives for  each of the stoves used in the household. Please note that if  the stove has a chimney or grate, then 'X' should be filled out  for 'Any other type of stoves'. Such a stove would then be  considered an improved cookstove otherwise click the box "three-stone fire, or a conventional system with no improved  combustion air supply or flue gas ventillation system,  i.e. without a grate or chimney . If a stove is not used every day, but less frequently, the surveyor is requested to calculate the respective proportion; e.g. a HH uses the stove once in a week, hence the value would be 0.14 (=1/7)   "--“X “ waxa lagu buuxin doonaa  mid ka mida kuwan soo socda. girgira walba oo lagu isticmaalo guriga Fadlan la soco in hadii girgiruhu uu lee yahay meel qiiqa saarta/shabaq qiiqa saara Markaa “X” waa in la buuxiyaa laakiin haduu girgiruhu ka duwan yahay kan aan kor ku soo xusnay wuxuu noqonayaa girgire karistiisu ay wanaagsantahay. Hadii aan girgiraha la isticmaalin malin kasta si ka yar sida caadiga ah  waxa looga baahan yahay sahamiyaha inuu xisaabiyo saamiga ay ka mid yihiin  Tusaale “HH” wuxuu isticmaalo girgiruhu hal mar 7aadkii qiimihiisu  wuxuu noqonayaa 0.14.    Stove 4/Girgiraha 4aad</t>
  </si>
  <si>
    <t>"How many meals do you prepare with the respective stove  every day in the dry season? "--Imisa  cunto ayaa lagu samayn karaa girgirahaas malin walba wakhtiga jiilaalka ah.  Stove 4/Girgiraha 4aad</t>
  </si>
  <si>
    <t>How many meals do you prepare with the respective stove  every day in the rainy season? --Imisa cunto ayaa lagu samayn karaa girgira walba wakhtiga roobabka?  stove 4/girgiraha 4aad</t>
  </si>
  <si>
    <t>Is there any difference between rainy and dry season? Ma jiraa wax is bedell ah oo u dhexeeya wakhtiga roobabka iyo wakhtiga jiilaalka? Stove 4/Girgiraha 4aad</t>
  </si>
  <si>
    <t>How many hours in average do you cook per day? [indicate the time in HH/MM]--Imisa saacadood celcelis ahaan ayaad wax ku karisaa maalintii? Tus saacada “S,D”</t>
  </si>
  <si>
    <t>The fuel use is measured for the whole household, i.e. over all stoves using the same fuel  Charcoal (in kg)--Isticmaalka dabka oo loo cabirayo qoyska oo dhan  Iyagoo istcmaalaya girgirayaal wada qaata isku dab. Dhuxusha (kg)</t>
  </si>
  <si>
    <t>Period of measurements (for consumption rate) Start of fuel measurement (day 0)--Mudada cabiraada ee heerka isticmaalka Bilawga isticmaalka dabka cabirkiisa (malinta 0):</t>
  </si>
  <si>
    <t>Day 0 (initial stock)-- Malinta (0)(bilawga kaydka) Charcoal/Dhuxusha</t>
  </si>
  <si>
    <t>Period of measurements (for consumption rate) Start of fuel measurement (day 1)--Mudada cabiraada ee heerka isticmaalka Bilawga isticmaalka dabka cabirkiisa (malinta 1):</t>
  </si>
  <si>
    <t>Added fuel Xaabada/dhuxusha /shidaalka lagu daray Day 1/Malinata 1</t>
  </si>
  <si>
    <t>Day 1 (remaining stock) Malintii (1) Xaabada/dhuxusha/shidaalka kaydka ka hadhay Charcoal/Dhuxusha</t>
  </si>
  <si>
    <t>Period of measurements (for consumption rate) Start of fuel measurement (day 2)--Mudada cabiraada ee heerka isticmaalka Bilawga isticmaalka dabka cabirkiisa (malinta 2):</t>
  </si>
  <si>
    <t>Added fuel Xaabada/dhuxusha /shidaalka lagu daray Day 2/Malinta2</t>
  </si>
  <si>
    <t>Day 2 (remaining stock) Malintii (2) Xaabada/dhuxusha /shidaalka  kaydka ka hadhay Charcoal/Dhuxusha</t>
  </si>
  <si>
    <t>Period of measurements (for consumption rate) Start of fuel measurement (day 3)--Mudada cabiraada ee heerka isticmaalka Bilawga isticmaalka dabka cabirkiisa (malinta 3):</t>
  </si>
  <si>
    <t>Added fuel Xaabada/dhuxusha /shidaalka lagu daray Day 3/Malinta 3</t>
  </si>
  <si>
    <t>Day 3 (remaining stock) Malintii (3) Xaabada/dhuxusha /shidaalka  kaydka ka hadhay Charcoal/Dhuxusha</t>
  </si>
  <si>
    <t>The fuel use is measured for the whole household, i.e. over all stoves using the same fuel Firewood(in kg)--Isticmaalka dabka oo loo cabirayo qoyska oo dhan  Iyagoo istcmaalaya girgirayaal wada qaata isku dab xaabada (Kg)</t>
  </si>
  <si>
    <t>Day 0 (initial stock)-- Malinta (0)(bilawga kaydka) Firewood/Xaabada</t>
  </si>
  <si>
    <t>Day 0 Piece #1 Moisture Reading #1 (in percent)--Malinta 0  Xaabada 1aad qoyaankiisa</t>
  </si>
  <si>
    <t>Day 0 Piece #1 Moisture Reading #2 (in percent)--Malinta 0  Xaabada 1aad qoyaankiisa</t>
  </si>
  <si>
    <t>Day 0 Piece #1 Moisture Reading #3 (in percent)--Malinta 0  Xaabada 1aad qoyaankiisa</t>
  </si>
  <si>
    <t>Day 0 Piece #2 Moisture Reading #1 (in percent)--Malinta 0 Xaabada 2aad qoyaankiisa</t>
  </si>
  <si>
    <t>Day 0 Piece #2 Moisture Reading #2 (in percent)--Malinta 0 Xaabada 2aad qoyaankiisa</t>
  </si>
  <si>
    <t>Day 0 Piece #2 Moisture Reading #3 (in percent)--Malinta 0 Xaabada 2aad qoyaankiisa</t>
  </si>
  <si>
    <t>Day 0 Piece #3 Moisture Reading #1 (in percent)--Malinta 0 Xaabada 3aad qoyaankiisa</t>
  </si>
  <si>
    <t>Day 0 Piece #3 Moisture Reading #2 (in percent)--Malinta 0 Xaabada 3aad qoyaankiisa</t>
  </si>
  <si>
    <t>Day 0 Piece #3 Moisture Reading #3 (in percent)--Malinta 0 Xaabada 3aad qoyaankiisa</t>
  </si>
  <si>
    <t>Day 1 Piece #1 Moisture Reading #1 (in percent)--Malinta 1aad Xaabada 1aad qoyaankiisa</t>
  </si>
  <si>
    <t>Day 1 Piece #1 Moisture Reading #2 (in percent)--Malinta 1aad Xaabada 1aad qoyaankiisa</t>
  </si>
  <si>
    <t>Day 1 Piece #1 Moisture Reading #3 (in percent)--Malinta 1aad Xaabada 1aad qoyaankiisa</t>
  </si>
  <si>
    <t>Day 1 Piece #2 Moisture Reading #1 (in percent)--Maalinta 1aad Xaabada 2aad qoyaankiisa</t>
  </si>
  <si>
    <t>Day 1 Piece #2 Moisture Reading #2 (in percent)--Maalinta 1aad Xaabada 2aad qoyaankiisa</t>
  </si>
  <si>
    <t>Day 1 Piece #2 Moisture Reading #3 (in percent)--Maalinta 1aad Xaabada 2aad qoyaankiisa</t>
  </si>
  <si>
    <t xml:space="preserve">Day 1 Piece #3 Moisture Reading #1 (in percent)--Maalinta 1aad Xaabada 3aad qoyaankiisa </t>
  </si>
  <si>
    <t xml:space="preserve">Day 1 Piece #3 Moisture Reading #2 (in percent)--Maalinta 1aad Xaabada 3aad qoyaankiisa </t>
  </si>
  <si>
    <t xml:space="preserve">Day 1 Piece #3 Moisture Reading #3 (in percent)--Maalinta 1aad Xaabada 3aad qoyaankiisa </t>
  </si>
  <si>
    <t>Day 1 (remaining stock) Malintii (1) Xaabada/dhuxusha /shidaalka  kaydka ka hadhay Firewood/Xaabada</t>
  </si>
  <si>
    <t>Day 2 Piece #1 Moisture Reading #1 (in percent)--Maalinta 2aad xaabada 1aad qoyaankiisa</t>
  </si>
  <si>
    <t>Day 2 Piece #1 Moisture Reading #2 (in percent)--Maalinta 2aad xaabada 1aad qoyaankiisa</t>
  </si>
  <si>
    <t>Day 2 Piece #1 Moisture Reading #3 (in percent)--Maalinta 2aad xaabada 1aad qoyaankiisa</t>
  </si>
  <si>
    <t>Day 2 Piece #2 Moisture Reading #1 (in percent)--Maalinta 2aad xaabada 2aad qoyaankiisa</t>
  </si>
  <si>
    <t>Day 2 Piece #2 Moisture Reading #2 (in percent)--Maalinta 2aad xaabada 2aad qoyaankiisa</t>
  </si>
  <si>
    <t>Day 2 Piece #2 Moisture Reading #3 (in percent)--Maalinta 2aad xaabada 2aad qoyaankiisa</t>
  </si>
  <si>
    <t>Day 2 Piece #3 Moisture Reading #1 (in percent)--Maalinta 2aad xaabada 3aad qoyaankiisa</t>
  </si>
  <si>
    <t>Day 2 Piece #3 Moisture Reading #2 (in percent)--Maalinta 2aad xaabada 3aad qoyaankiisa</t>
  </si>
  <si>
    <t>Day 2 Piece #3 Moisture Reading #3 (in percent)--Maalinta 2aad xaabada 3aad qoyaankiisa</t>
  </si>
  <si>
    <t>Day 2 (remaining stock) Malintii (2) Xaabada/dhuxusha /shidaalka  kaydka ka hadhay Firewood/Xaabada</t>
  </si>
  <si>
    <t>Day 3 (remaining stock) Malintii (3) Xaabada/dhuxusha /shidaalka  kaydka ka hadhay Firewood/Xaabada</t>
  </si>
  <si>
    <t>The fuel use is measured for the whole household, i.e. over all stoves using the same fuel LPG (in kg) --Isticmaalka dabka oo loo cabirayo qoyska oo dhan  Iyagoo istcmaalaya girgirayaal wada qaata isku dab--Gasta(in KG)</t>
  </si>
  <si>
    <t>Day 0 (initial stock)-- Malinta (0)(bilawga kaydka) LPG/Gaasta</t>
  </si>
  <si>
    <t>Added fuel Xaabada/dhuxusha /shidaalka lagu daray LPG/Gaasta</t>
  </si>
  <si>
    <t>Day 1 (remaining stock) Malintii (1) Xaabada/dhuxusha /shidaalka  kaydka ka hadhay LPG/Gaasta</t>
  </si>
  <si>
    <t>Added fuel Xaabada/dhuxusha /shidaalka lagu daray Day 2/Malinta2 LPG/Gaasta</t>
  </si>
  <si>
    <t>Day 2 (remaining stock) Malintii (2) Xaabada/dhuxusha /shidaalka  kaydka ka hadhay LPG/Gaasta</t>
  </si>
  <si>
    <t>Added fuel Xaabada/dhuxusha /shidaalka lagu daray Day 3/Malinta 3 LPG/Gaasta</t>
  </si>
  <si>
    <t>Day 3 (remaining stock) Malintii (3) Xaabada/dhuxusha /shidaalka  kaydka ka hadhay LPG/Gaasta</t>
  </si>
  <si>
    <t>The fuel use is measured for the whole household, i.e. over all stoves using the same fuel Kerosene (in litres)--Isticmaalka dabka oo loo cabirayo qoyska oo dhan  Iyagoo istcmaalaya girgirayaal wada qaata isku dab Saliid gaaska (in ltr)</t>
  </si>
  <si>
    <t>Day 0 (initial stock)-- Malinta (0)(bilawga kaydka) Kerosene/Saliid gaaska</t>
  </si>
  <si>
    <t>Added fuel Xaabada/dhuxusha /shidaalka lagu daray Kerosene/Saliid gaaska</t>
  </si>
  <si>
    <t>Day 1 (remaining stock) Malintii (1) Xaabada/dhuxusha /shidaalka  kaydka ka hadhay Kerosene/Saliid gaaska</t>
  </si>
  <si>
    <t>Added fuel Xaabada/dhuxusha /shidaalka lagu daray Day 2/Malinta2 Kerosene/Saliid gaaska</t>
  </si>
  <si>
    <t>Day 2 (remaining stock) Malintii (2) Xaabada/dhuxusha /shidaalka  kaydka ka hadhay Kerosene/Saliid gaaska</t>
  </si>
  <si>
    <t>Added fuel Xaabada/dhuxusha /shidaalka lagu daray Day 3/Malinta 3 Kerosene/Saliid gaaska</t>
  </si>
  <si>
    <t>Day 3 (remaining stock) Malintii (3) Xaabada/dhuxusha /shidaalka  kaydka ka hadhay Kerosene/Saliid gaaska</t>
  </si>
  <si>
    <t>The fuel use is measured for the whole household, i.e. over all stoves using the same fuel Electricity (in W) --Isticmaalka dabka oo loo cabirayo qoyska oo dhan  Iyagoo istcmaalaya girgirayaal wada qaata isku dab--Laydhka(in W)</t>
  </si>
  <si>
    <t>Period of measurements (for consumption rate) Start of fuel measurement (day 0)--Mudada cabiraada ee heerka isticmaalka Bilawga isticmaalka dabka cabirkiisa (malinta 1):</t>
  </si>
  <si>
    <t>Electrical Power/Lydhka (W)</t>
  </si>
  <si>
    <t>Period of measurements (for consumption rate) Start of fuel measurement (day 1)--Mudada cabiraada ee heerka isticmaalka Bilawga isticmaalka dabka cabirkiisa (malinta 2):</t>
  </si>
  <si>
    <t>Day 1 How many hours cooking--Malintii 1aad Imisa saacadood ayaad wax karisay</t>
  </si>
  <si>
    <t>Period of measurements (for consumption rate) Start of fuel measurement (day 2)--Mudada cabiraada ee heerka isticmaalka Bilawga isticmaalka dabka cabirkiisa (malinta 3):</t>
  </si>
  <si>
    <t>Day 2 How many hours cooking--Malintii 2aad Imisa saacadood ayaad wax karisay</t>
  </si>
  <si>
    <t>Day 3 How many hours cooking--Malintii 3aad Imisa saacadood ayaad wax karisay</t>
  </si>
  <si>
    <t xml:space="preserve">The fuel use is measured for the whole household, i.e. over all stoves using the same fuel Other fuels (explain) --Isticmaalka dabka oo loo cabirayo qoyska oo dhan  Iyagoo istcmaalaya girgirayaal wada qaata isku dab Girgireyaasha astaanta kale ah(sharax) </t>
  </si>
  <si>
    <t>What fuel are you using? Maxaad isticmashaa markaad cunto karinaysid?</t>
  </si>
  <si>
    <t xml:space="preserve">Day 0 (initial stock)-- Malinta (0)(bilawga kaydka) </t>
  </si>
  <si>
    <t xml:space="preserve">Added fuel Xaabada/dhuxusha /shidaalka lagu daray </t>
  </si>
  <si>
    <t xml:space="preserve">Day 1 (remaining stock) Malintii (1) Xaabada/dhuxusha /shidaalka  kaydka ka hadhay </t>
  </si>
  <si>
    <t xml:space="preserve">Added fuel Xaabada/dhuxusha /shidaalka lagu daray Day 2/Malinta 2 </t>
  </si>
  <si>
    <t xml:space="preserve">Day 2 (remaining stock) Malintii (2) Xaabada/dhuxusha /shidaalka  kaydka ka hadhay </t>
  </si>
  <si>
    <t>Added fuel Xaabada/dhuxusha/shidaalka lagu daray Day 3/Malinta 3</t>
  </si>
  <si>
    <t>Day 3 (remaining stock) Malintii (3) Xaabada/dhuxusha /shidaalka  kaydka ka hadhay er</t>
  </si>
  <si>
    <t>General Comments</t>
  </si>
  <si>
    <t xml:space="preserve">Street / N° (if available)--Wadada/N/hadii la heli karo            </t>
  </si>
  <si>
    <t>A three-stone fire, or a conventional system with no improved  combustion air supply or flue gas ventillation system,  i.e. without a grate or chimney "--Girgiraha lagu isticmaalo 3 dhagax ee nidaamka caadiga ah oo aan layn hawo dabka olalinaysa /hawo gaas ah oo aan lahayn meel/shabaq uu qiiqu ka baxo.   Stove 2/Girgiraha 2aad (haduu jiro)</t>
  </si>
  <si>
    <t>Details of the stove 2 fuel--Faahfaahinta girgirayaasha 2aad /astaanta wax lagu karsado/Charcoal Dhuxul</t>
  </si>
  <si>
    <t>Details of the stove 2 fuel--Faahfaahinta girgirayaasha 2aad /astaanta wax lagu karsado/Firewood Xaabo</t>
  </si>
  <si>
    <t>Details of the stove 2 fuel--Faahfaahinta girgirayaasha 2aad /astaanta wax lagu karsado/LPG Gaas</t>
  </si>
  <si>
    <t>Details of the stove 2 fuel--Faahfaahinta girgirayaasha 2aad /astaanta wax lagu karsado/Kerosene  Saliid gaas</t>
  </si>
  <si>
    <t>Details of the stove 2 fuel--Faahfaahinta girgirayaasha 2aad /astaanta wax lagu karsado/Electricity Laydhka</t>
  </si>
  <si>
    <t>Details of the stove 2 fuel--Faahfaahinta girgirayaasha 2aad /astaanta wax lagu karsado/Other Fuels Girgireyaasha astaanta kale ah(sharax)</t>
  </si>
  <si>
    <t>Details of the stove 2 fuel--Faahfaahinta girgirayaasha 2aad /astaanta wax lagu karsado/No Stove Girgirahaa malahaa</t>
  </si>
  <si>
    <t>Details of the stove 3 fuel--Faahfaahinta girgirayaasha 3aad /astaanta wax lagu karsado/Charcoal Dhuxul</t>
  </si>
  <si>
    <t>Details of the stove 3 fuel--Faahfaahinta girgirayaasha 3aad /astaanta wax lagu karsado/Firewood Xaabo</t>
  </si>
  <si>
    <t>Details of the stove 3 fuel--Faahfaahinta girgirayaasha 3aad /astaanta wax lagu karsado/LPG Gaas</t>
  </si>
  <si>
    <t>Details of the stove 3 fuel--Faahfaahinta girgirayaasha 3aad /astaanta wax lagu karsado/Kerosene  Saliid gaas</t>
  </si>
  <si>
    <t>Details of the stove 3 fuel--Faahfaahinta girgirayaasha 3aad /astaanta wax lagu karsado/Electricity Laydhka</t>
  </si>
  <si>
    <t>Details of the stove 3 fuel--Faahfaahinta girgirayaasha 3aad /astaanta wax lagu karsado/Other Fuels Girgireyaasha astaanta kale ah(sharax)</t>
  </si>
  <si>
    <t>Details of the stove 3 fuel--Faahfaahinta girgirayaasha 3aad /astaanta wax lagu karsado/No Stove Girgirahaa malahaa</t>
  </si>
  <si>
    <t>"How many meals do you prepare with the respective stove  every day in the dry season? "--Imisa  cunto ayaa lagu samayn karaa girgirahaas malin walba wakhtiga jiilaalka ah.  Stove 3/Girgiraha 4aad</t>
  </si>
  <si>
    <t>Details of the stove 4 fuel--Faahfaahinta girgirayaasha 4aad /astaanta wax lagu karsado/Charcoal Dhuxul</t>
  </si>
  <si>
    <t>Details of the stove 4 fuel--Faahfaahinta girgirayaasha 4aad /astaanta wax lagu karsado/Firewood Xaabo</t>
  </si>
  <si>
    <t>Details of the stove 4 fuel--Faahfaahinta girgirayaasha 4aad /astaanta wax lagu karsado/LPG Gaas</t>
  </si>
  <si>
    <t>Details of the stove 4 fuel--Faahfaahinta girgirayaasha 4aad /astaanta wax lagu karsado/Kerosene  Saliid gaas</t>
  </si>
  <si>
    <t>Details of the stove 4 fuel--Faahfaahinta girgirayaasha 4aad /astaanta wax lagu karsado/Electricity Laydhka</t>
  </si>
  <si>
    <t>Details of the stove 4 fuel--Faahfaahinta girgirayaasha 4aad /astaanta wax lagu karsado/Other Fuels Girgireyaasha astaanta kale ah(sharax)</t>
  </si>
  <si>
    <t>Details of the stove 4 fuel--Faahfaahinta girgirayaasha 4aad /astaanta wax lagu karsado/No Stove Girgirahaa malahaa</t>
  </si>
  <si>
    <t>Day 0 (initial stock)-- Malinta (0)(bilawga kaydka) Electricity/Laydhka</t>
  </si>
  <si>
    <t>Added fuel Xaabada/dhuxusha /shidaalka lagu daray Electricity/Laydhka</t>
  </si>
  <si>
    <t>Day 1 (remaining stock) Malintii (1) Xaabada/dhuxusha /shidaalka  kaydka ka hadhay Electricity/Laydhka</t>
  </si>
  <si>
    <t>Added fuel Xaabada/dhuxusha /shidaalka lagu daray Day 2/Malinta2 Electricity/Laydhka</t>
  </si>
  <si>
    <t>Day 2 (remaining stock) Malintii (2) Xaabada/dhuxusha /shidaalka  kaydka ka hadhay Electricity/Laydhka</t>
  </si>
  <si>
    <t>Added fuel Xaabada/dhuxusha /shidaalka lagu daray Day 3/Malinta 3 Electricity/Laydhka</t>
  </si>
  <si>
    <t>Day 3 (remaining stock) Malintii (3) Xaabada/dhuxusha /shidaalka  kaydka ka hadhay Electricity/Laydhka</t>
  </si>
  <si>
    <t>Electricity/Lydhka (kwh)</t>
  </si>
  <si>
    <t>Day 0 How many hours cooking--Malintii 0 Imisa saacadood waad karisatay</t>
  </si>
  <si>
    <t xml:space="preserve">Day 3 (remaining stock) Malintii (3) Xaabada/dhuxusha /shidaalka  kaydka ka hadhay </t>
  </si>
  <si>
    <t>Day 1 How many hours cooking--Malintii 1aad Imisa saacadood waad karisatay</t>
  </si>
  <si>
    <t>Day 2 How many hours cooking--Malintii 2aad Imisa saacadood waad karisatay</t>
  </si>
  <si>
    <t>Day 3 How many hours cooking--Malintii 3aad Imisa saacadood waad karisatay</t>
  </si>
  <si>
    <t xml:space="preserve">Added fuel Xaabada/dhuxusha /shidaalka lagu daray Day 2/Malinta2 </t>
  </si>
  <si>
    <t>Day 0 Moisture Reading Piece #1 (in percent)</t>
  </si>
  <si>
    <t>Day 0 Moisture Reading Piece #1</t>
  </si>
  <si>
    <t>Day 0 Moisture Reading Piece #2 (in percent)</t>
  </si>
  <si>
    <t>Day 0 Moisture Reading Piece #2</t>
  </si>
  <si>
    <t>Day 0 Moisture Reading Piece #3 (in percent)</t>
  </si>
  <si>
    <t>Day 0 Moisture Reading Piece #3</t>
  </si>
  <si>
    <t>Day 1 Moisture Reading Piece #1 (in percent)</t>
  </si>
  <si>
    <t>Day 1 Moisture Reading Piece #1</t>
  </si>
  <si>
    <t>Day 1 Moisture Reading Piece #2 (in percent)</t>
  </si>
  <si>
    <t>Day 1 Moisture Reading Piece #2</t>
  </si>
  <si>
    <t>Day 1 Moisture Reading Piece #3 (in percent)</t>
  </si>
  <si>
    <t>Day 1 Moisture Reading Piece #3</t>
  </si>
  <si>
    <t>Day 2 Moisture Reading Piece #1 (in percent)</t>
  </si>
  <si>
    <t>Day 2 Moisture Reading Piece #1</t>
  </si>
  <si>
    <t>Day 2 Moisture Reading Piece #2 (in percent)</t>
  </si>
  <si>
    <t>Day 2 Moisture Reading Piece #2</t>
  </si>
  <si>
    <t>Day 2 Moisture Reading Piece #3 (in percent)</t>
  </si>
  <si>
    <t>Day 2 Moisture Reading Piece #3</t>
  </si>
  <si>
    <t>_id</t>
  </si>
  <si>
    <t>_uuid</t>
  </si>
  <si>
    <t>_submission_time</t>
  </si>
  <si>
    <t>_validation_status</t>
  </si>
  <si>
    <t>_notes</t>
  </si>
  <si>
    <t>_status</t>
  </si>
  <si>
    <t>_submitted_by</t>
  </si>
  <si>
    <t>_tags</t>
  </si>
  <si>
    <t>_index</t>
  </si>
  <si>
    <t>Charcoal Day 1 Use</t>
  </si>
  <si>
    <t>Charcoal Day 2 Use</t>
  </si>
  <si>
    <t>Charcoal Day 3 Use</t>
  </si>
  <si>
    <t>Firewood Day 1 Use</t>
  </si>
  <si>
    <t>Firewood Day 2 Use</t>
  </si>
  <si>
    <t>Firewood Day 3 Use</t>
  </si>
  <si>
    <t>LPG Day 1 Use</t>
  </si>
  <si>
    <t>LPG Day 2 Use</t>
  </si>
  <si>
    <t>LPG Day 3 Use</t>
  </si>
  <si>
    <t>Kerosene Day 1 Use</t>
  </si>
  <si>
    <t>Kerosene Day 2 Use</t>
  </si>
  <si>
    <t>Kerosene Day 3 Use</t>
  </si>
  <si>
    <t>Survey Date</t>
  </si>
  <si>
    <t>Week ending</t>
  </si>
  <si>
    <t>HH Size (Adult Equivalent)</t>
  </si>
  <si>
    <t>Average Charcoal Use per capita per day (Kg)</t>
  </si>
  <si>
    <t>2020-11-24T10:58:11.688+03:00</t>
  </si>
  <si>
    <t>2021-03-29T16:42:34.793+03:00</t>
  </si>
  <si>
    <t>username not found</t>
  </si>
  <si>
    <t>Proceed</t>
  </si>
  <si>
    <t>Yes/Haa</t>
  </si>
  <si>
    <t>MI</t>
  </si>
  <si>
    <t>Mahad Iidan Osman</t>
  </si>
  <si>
    <t>2020-11-16</t>
  </si>
  <si>
    <t>2020-11-16T09:50:00.000+03:00</t>
  </si>
  <si>
    <t>Maceey Cismaan</t>
  </si>
  <si>
    <t xml:space="preserve">Beledweyne (Hirshabelle State/Gobolka) </t>
  </si>
  <si>
    <t>Beledweyne</t>
  </si>
  <si>
    <t>Charcoal Dhuxul</t>
  </si>
  <si>
    <t xml:space="preserve">A three-stone fire, or a conventional system with no improved  combustion air supply or flue gas ventillation system,  i.e. without a grate or chimney "--Girgiraha lagu isticmaalo 3 dhagax ee nidaamka caadiga ah oo aan layn hawo dabka olalinaysa /hawo gaas ah oo aan lahayn meel/shabaq uu qiiqu ka baxo. </t>
  </si>
  <si>
    <t>Dry Season--Jilaalka</t>
  </si>
  <si>
    <t>No/maya</t>
  </si>
  <si>
    <t>No 2nd Stove Girgirahaa 2aad malahaa</t>
  </si>
  <si>
    <t>No 3rd Stove Girgirahaa 3aad malahaa</t>
  </si>
  <si>
    <t>No 4th Stove Girgirahaa 4aad malahaa</t>
  </si>
  <si>
    <t>3</t>
  </si>
  <si>
    <t>2020-11-17T09:40:00.000+03:00</t>
  </si>
  <si>
    <t>2020-11-18T09:30:00.000+03:00</t>
  </si>
  <si>
    <t>2020-11-19T10:00:00.000+03:00</t>
  </si>
  <si>
    <t>No/Maya</t>
  </si>
  <si>
    <t>47466171-3ddf-4694-8648-e6b20b2d9214</t>
  </si>
  <si>
    <t>2020-11-24T08:08:28</t>
  </si>
  <si>
    <t>[]</t>
  </si>
  <si>
    <t>submitted_via_web</t>
  </si>
  <si>
    <t>2020-10-11T11:36:21.474+03:00</t>
  </si>
  <si>
    <t>2020-11-20T22:51:29.774+03:00</t>
  </si>
  <si>
    <t>FM1</t>
  </si>
  <si>
    <t>Faysal Mohamed ibrahim</t>
  </si>
  <si>
    <t>2020-10-10</t>
  </si>
  <si>
    <t>2020-10-10T20:30:00.000+03:00</t>
  </si>
  <si>
    <t>Maryam aadan cumar</t>
  </si>
  <si>
    <t>Hargeisa(somaliland)</t>
  </si>
  <si>
    <t>Boqol jire</t>
  </si>
  <si>
    <t>LPG Gaas</t>
  </si>
  <si>
    <t>Any other type of stove--Girgireyaasha noocyada kale mid kastaba ha ahaadee.</t>
  </si>
  <si>
    <t>2.00</t>
  </si>
  <si>
    <t>2020-10-10T20:45:00.000+03:00</t>
  </si>
  <si>
    <t>2020-10-11T20:45:00.000+03:00</t>
  </si>
  <si>
    <t>2020-10-12T20:45:00.000+03:00</t>
  </si>
  <si>
    <t>2020-10-13T20:45:00.000+03:00</t>
  </si>
  <si>
    <t>8c6cdb7a-2f5f-482b-935e-58d5bc9b0a39</t>
  </si>
  <si>
    <t>2020-10-14T08:54:47</t>
  </si>
  <si>
    <t>burn</t>
  </si>
  <si>
    <t>2020-10-11T12:01:43.240+03:00</t>
  </si>
  <si>
    <t>2020-11-20T22:45:17.151+03:00</t>
  </si>
  <si>
    <t>OX</t>
  </si>
  <si>
    <t>Omar xusen adan</t>
  </si>
  <si>
    <t>2020-10-10T19:50:00.000+03:00</t>
  </si>
  <si>
    <t>Layla Cali matan</t>
  </si>
  <si>
    <t>Gol jano</t>
  </si>
  <si>
    <t>3.00</t>
  </si>
  <si>
    <t>2020-10-10T20:58:00.000+03:00</t>
  </si>
  <si>
    <t>2020-10-11T20:50:00.000+03:00</t>
  </si>
  <si>
    <t>2020-10-12T20:32:00.000+03:00</t>
  </si>
  <si>
    <t>2020-10-13T20:35:00.000+03:00</t>
  </si>
  <si>
    <t>6ee117e5-b028-4894-8ca3-9f72c82bb479</t>
  </si>
  <si>
    <t>2020-10-14T08:54:48</t>
  </si>
  <si>
    <t>2020-10-11T12:10:35.288+03:00</t>
  </si>
  <si>
    <t>2020-11-20T22:40:02.279+03:00</t>
  </si>
  <si>
    <t>AG1</t>
  </si>
  <si>
    <t>Abdixakin gaas abdilahi</t>
  </si>
  <si>
    <t>2020-10-11</t>
  </si>
  <si>
    <t>2020-10-11T09:30:00.000+03:00</t>
  </si>
  <si>
    <t>Asma cabdi abubak</t>
  </si>
  <si>
    <t>Jigjiga yar</t>
  </si>
  <si>
    <t>2.10</t>
  </si>
  <si>
    <t>2020-10-11T09:40:00.000+03:00</t>
  </si>
  <si>
    <t>2020-10-12T09:30:00.000+03:00</t>
  </si>
  <si>
    <t>2020-10-13T09:30:00.000+03:00</t>
  </si>
  <si>
    <t>2020-10-14T09:30:00.000+03:00</t>
  </si>
  <si>
    <t>75bd3ddf-527c-4014-bfd9-1dd6aeedc53e</t>
  </si>
  <si>
    <t>2020-10-14T08:54:50</t>
  </si>
  <si>
    <t>2020-10-26T20:58:24.405+03:00</t>
  </si>
  <si>
    <t>2020-10-29T15:36:50.217+03:00</t>
  </si>
  <si>
    <t>YA1</t>
  </si>
  <si>
    <t>Yasmin Abdisamad</t>
  </si>
  <si>
    <t>2020-10-26</t>
  </si>
  <si>
    <t>2020-10-26T11:15:00.000+03:00</t>
  </si>
  <si>
    <t>Surer Maxamad</t>
  </si>
  <si>
    <t>Bosaso (Puntland)</t>
  </si>
  <si>
    <t>Garible</t>
  </si>
  <si>
    <t>9</t>
  </si>
  <si>
    <t>2020-10-27T11:12:00.000+03:00</t>
  </si>
  <si>
    <t>2020-10-28T11:15:00.000+03:00</t>
  </si>
  <si>
    <t>2020-10-29T11:15:00.000+03:00</t>
  </si>
  <si>
    <t>01cfdf82-9fe3-4b31-b18a-40d594b62a17</t>
  </si>
  <si>
    <t>2020-11-03T09:36:45</t>
  </si>
  <si>
    <t>2020-10-26T21:12:59.905+03:00</t>
  </si>
  <si>
    <t>2020-10-29T15:41:39.837+03:00</t>
  </si>
  <si>
    <t>YA2</t>
  </si>
  <si>
    <t>2020-10-26T11:30:00.000+03:00</t>
  </si>
  <si>
    <t>Fadumo Maxamed ismail</t>
  </si>
  <si>
    <t>2020-10-27T11:30:00.000+03:00</t>
  </si>
  <si>
    <t>2020-10-28T11:30:00.000+03:00</t>
  </si>
  <si>
    <t>2020-10-29T11:30:00.000+03:00</t>
  </si>
  <si>
    <t>a08858de-9a6b-4644-a367-4e199503315d</t>
  </si>
  <si>
    <t>2020-11-03T09:36:47</t>
  </si>
  <si>
    <t>2020-10-26T21:25:02.921+03:00</t>
  </si>
  <si>
    <t>2020-10-29T15:45:11.876+03:00</t>
  </si>
  <si>
    <t>YA3</t>
  </si>
  <si>
    <t>2020-10-26T11:45:00.000+03:00</t>
  </si>
  <si>
    <t>Jimco Mahamud</t>
  </si>
  <si>
    <t>Girible</t>
  </si>
  <si>
    <t>6</t>
  </si>
  <si>
    <t>2020-10-27T11:45:00.000+03:00</t>
  </si>
  <si>
    <t>2020-10-28T11:45:00.000+03:00</t>
  </si>
  <si>
    <t>2020-10-29T11:45:00.000+03:00</t>
  </si>
  <si>
    <t>b3303aa4-4118-444e-82e7-7e142b001acf</t>
  </si>
  <si>
    <t>2020-11-03T09:36:48</t>
  </si>
  <si>
    <t>2020-10-26T21:32:41.255+03:00</t>
  </si>
  <si>
    <t>2020-10-29T15:48:35.521+03:00</t>
  </si>
  <si>
    <t>YA4</t>
  </si>
  <si>
    <t>2020-10-26T12:00:00.000+03:00</t>
  </si>
  <si>
    <t>Maryan Cabdirizaq</t>
  </si>
  <si>
    <t>2020-10-27T12:00:00.000+03:00</t>
  </si>
  <si>
    <t>2020-10-28T12:00:00.000+03:00</t>
  </si>
  <si>
    <t>2020-10-29T12:00:00.000+03:00</t>
  </si>
  <si>
    <t>417f9b07-7bfc-450c-b938-9815b73cbff2</t>
  </si>
  <si>
    <t>2020-11-03T09:36:49</t>
  </si>
  <si>
    <t>2020-10-26T21:40:18.522+03:00</t>
  </si>
  <si>
    <t>2020-10-29T15:51:18.629+03:00</t>
  </si>
  <si>
    <t>YA5</t>
  </si>
  <si>
    <t>2020-10-26T12:15:00.000+03:00</t>
  </si>
  <si>
    <t>Shamis Yusuf</t>
  </si>
  <si>
    <t>5</t>
  </si>
  <si>
    <t>2020-10-27T12:15:00.000+03:00</t>
  </si>
  <si>
    <t>2020-10-28T12:15:00.000+03:00</t>
  </si>
  <si>
    <t>2020-10-29T12:15:00.000+03:00</t>
  </si>
  <si>
    <t>aee450b7-1732-4042-91e1-1500e36a9113</t>
  </si>
  <si>
    <t>2020-11-03T09:36:50</t>
  </si>
  <si>
    <t>2020-10-26T21:49:50.571+03:00</t>
  </si>
  <si>
    <t>2020-10-29T15:55:44.651+03:00</t>
  </si>
  <si>
    <t>MX1</t>
  </si>
  <si>
    <t>Muxubo xasan</t>
  </si>
  <si>
    <t>2020-10-26T09:45:00.000+03:00</t>
  </si>
  <si>
    <t>Madino ahmed</t>
  </si>
  <si>
    <t>Raf iyo raaxo</t>
  </si>
  <si>
    <t>3.0</t>
  </si>
  <si>
    <t>2020-10-27T09:45:00.000+03:00</t>
  </si>
  <si>
    <t>2020-10-28T09:41:00.000+03:00</t>
  </si>
  <si>
    <t>2020-10-29T09:45:00.000+03:00</t>
  </si>
  <si>
    <t>f0a640e5-8970-4daa-a1c2-2e5f28925570</t>
  </si>
  <si>
    <t>2020-11-03T09:36:52</t>
  </si>
  <si>
    <t>2020-10-26T21:56:21.627+03:00</t>
  </si>
  <si>
    <t>2020-10-29T15:58:46.248+03:00</t>
  </si>
  <si>
    <t>MX2</t>
  </si>
  <si>
    <t>2020-10-26T10:15:00.000+03:00</t>
  </si>
  <si>
    <t>Warsan Axmed</t>
  </si>
  <si>
    <t>4</t>
  </si>
  <si>
    <t>2020-10-27T10:15:00.000+03:00</t>
  </si>
  <si>
    <t>2020-10-28T10:10:00.000+03:00</t>
  </si>
  <si>
    <t>2020-10-29T10:10:00.000+03:00</t>
  </si>
  <si>
    <t>515ac77a-a731-46cf-be08-9d412e065160</t>
  </si>
  <si>
    <t>2020-11-03T09:36:54</t>
  </si>
  <si>
    <t>2020-10-26T22:01:17.855+03:00</t>
  </si>
  <si>
    <t>2020-10-29T16:04:39.834+03:00</t>
  </si>
  <si>
    <t>MX3</t>
  </si>
  <si>
    <t>2020-10-26T10:30:00.000+03:00</t>
  </si>
  <si>
    <t>Casha ismacil</t>
  </si>
  <si>
    <t>2020-10-27T10:30:00.000+03:00</t>
  </si>
  <si>
    <t>2020-10-28T10:30:00.000+03:00</t>
  </si>
  <si>
    <t>2020-10-29T10:30:00.000+03:00</t>
  </si>
  <si>
    <t>14d13897-6d71-452a-9b8d-e08e9c9573fc</t>
  </si>
  <si>
    <t>2020-11-03T09:36:55</t>
  </si>
  <si>
    <t>2020-10-26T22:05:21.314+03:00</t>
  </si>
  <si>
    <t>2020-10-29T16:06:29.491+03:00</t>
  </si>
  <si>
    <t>MX4</t>
  </si>
  <si>
    <t>2020-10-26T10:45:00.000+03:00</t>
  </si>
  <si>
    <t>Muxubo ismacil</t>
  </si>
  <si>
    <t>2020-10-27T10:45:00.000+03:00</t>
  </si>
  <si>
    <t>2020-10-28T10:45:00.000+03:00</t>
  </si>
  <si>
    <t>2020-10-29T10:45:00.000+03:00</t>
  </si>
  <si>
    <t>e6b205f7-a83a-443d-97ae-127b9ea70788</t>
  </si>
  <si>
    <t>2020-11-03T09:36:57</t>
  </si>
  <si>
    <t>2020-10-26T22:09:05.102+03:00</t>
  </si>
  <si>
    <t>2020-10-29T16:09:49.820+03:00</t>
  </si>
  <si>
    <t>MX5</t>
  </si>
  <si>
    <t>2020-10-26T11:00:00.000+03:00</t>
  </si>
  <si>
    <t>Shukri barre</t>
  </si>
  <si>
    <t>2020-10-27T11:00:00.000+03:00</t>
  </si>
  <si>
    <t>2020-10-28T11:00:00.000+03:00</t>
  </si>
  <si>
    <t>2020-10-29T11:00:00.000+03:00</t>
  </si>
  <si>
    <t>3cdad829-6563-40c1-8f3b-573dea63006e</t>
  </si>
  <si>
    <t>2020-11-03T09:36:58</t>
  </si>
  <si>
    <t>2020-10-27T19:37:42.738+03:00</t>
  </si>
  <si>
    <t>2020-10-29T16:43:20.692+03:00</t>
  </si>
  <si>
    <t>LA1</t>
  </si>
  <si>
    <t>Liban Abshir</t>
  </si>
  <si>
    <t>2020-10-26T16:00:00.000+03:00</t>
  </si>
  <si>
    <t>Shugri siciid</t>
  </si>
  <si>
    <t>Lanta hawada</t>
  </si>
  <si>
    <t>12</t>
  </si>
  <si>
    <t>2020-10-27T16:00:00.000+03:00</t>
  </si>
  <si>
    <t>2020-10-28T16:00:00.000+03:00</t>
  </si>
  <si>
    <t>2020-10-29T16:00:00.000+03:00</t>
  </si>
  <si>
    <t>133db85a-d07f-4548-84e7-9d8abe9589f6</t>
  </si>
  <si>
    <t>2020-11-03T09:37:00</t>
  </si>
  <si>
    <t>2020-10-27T19:44:01.079+03:00</t>
  </si>
  <si>
    <t>2020-10-29T16:44:47.080+03:00</t>
  </si>
  <si>
    <t>LA2</t>
  </si>
  <si>
    <t>2020-10-26T16:15:00.000+03:00</t>
  </si>
  <si>
    <t>Farxiyo yusuf</t>
  </si>
  <si>
    <t>Laanta hawada</t>
  </si>
  <si>
    <t>8</t>
  </si>
  <si>
    <t>2020-10-27T16:15:00.000+03:00</t>
  </si>
  <si>
    <t>2020-10-28T16:15:00.000+03:00</t>
  </si>
  <si>
    <t>2020-10-29T16:15:00.000+03:00</t>
  </si>
  <si>
    <t>52fee503-1ce9-4078-9eba-b4af59cad9b6</t>
  </si>
  <si>
    <t>2020-11-03T09:37:01</t>
  </si>
  <si>
    <t>2020-10-27T19:58:23.501+03:00</t>
  </si>
  <si>
    <t>2020-10-29T16:46:19.077+03:00</t>
  </si>
  <si>
    <t>LA3</t>
  </si>
  <si>
    <t>2020-10-26T16:30:00.000+03:00</t>
  </si>
  <si>
    <t>Juwayriyo ciise</t>
  </si>
  <si>
    <t>2020-10-27T16:30:00.000+03:00</t>
  </si>
  <si>
    <t>2020-10-28T16:30:00.000+03:00</t>
  </si>
  <si>
    <t>2020-10-29T16:30:00.000+03:00</t>
  </si>
  <si>
    <t>9bf75c5a-6234-4158-8407-a8bff37cc0dc</t>
  </si>
  <si>
    <t>2020-11-03T09:37:02</t>
  </si>
  <si>
    <t>2020-10-27T20:33:16.420+03:00</t>
  </si>
  <si>
    <t>2020-10-29T16:47:27.802+03:00</t>
  </si>
  <si>
    <t>LA4</t>
  </si>
  <si>
    <t>2020-10-26T16:45:00.000+03:00</t>
  </si>
  <si>
    <t>Canbaro xashi</t>
  </si>
  <si>
    <t>2020-10-27T16:45:00.000+03:00</t>
  </si>
  <si>
    <t>2020-10-28T16:45:00.000+03:00</t>
  </si>
  <si>
    <t>2020-10-29T16:45:00.000+03:00</t>
  </si>
  <si>
    <t>1c8a117d-86a2-4f0d-8660-b8073fbe054e</t>
  </si>
  <si>
    <t>2020-11-03T09:37:03</t>
  </si>
  <si>
    <t>2020-10-27T20:39:08.401+03:00</t>
  </si>
  <si>
    <t>2020-10-29T17:17:51.459+03:00</t>
  </si>
  <si>
    <t>LA5</t>
  </si>
  <si>
    <t>2020-10-26T17:00:00.000+03:00</t>
  </si>
  <si>
    <t>Saynab Cali</t>
  </si>
  <si>
    <t>New Bosaso</t>
  </si>
  <si>
    <t>6/30</t>
  </si>
  <si>
    <t>2020-10-27T17:00:00.000+03:00</t>
  </si>
  <si>
    <t>2020-10-28T17:00:00.000+03:00</t>
  </si>
  <si>
    <t>2020-10-29T17:00:00.000+03:00</t>
  </si>
  <si>
    <t>f51bf4ce-c5a5-4a8a-ad5d-c2ecb730c51f</t>
  </si>
  <si>
    <t>2020-11-03T09:37:04</t>
  </si>
  <si>
    <t>2020-10-31T09:50:34.675+03:00</t>
  </si>
  <si>
    <t>2020-11-20T22:25:37.493+03:00</t>
  </si>
  <si>
    <t>SI3</t>
  </si>
  <si>
    <t>Shuhayb ismail</t>
  </si>
  <si>
    <t>2020-10-31</t>
  </si>
  <si>
    <t>2020-10-31T08:30:00.000+03:00</t>
  </si>
  <si>
    <t>Yusuf cali</t>
  </si>
  <si>
    <t>Golis</t>
  </si>
  <si>
    <t>2020-11-01T08:30:00.000+03:00</t>
  </si>
  <si>
    <t>2020-11-02T08:30:00.000+03:00</t>
  </si>
  <si>
    <t>2020-11-03T08:30:00.000+03:00</t>
  </si>
  <si>
    <t>a6bbcb2e-7853-4ccd-80c4-c8a5908c47a8</t>
  </si>
  <si>
    <t>2020-11-03T09:37:07</t>
  </si>
  <si>
    <t>2020-11-04T18:39:56.373+03:00</t>
  </si>
  <si>
    <t>2020-12-06T22:09:03.892+03:00</t>
  </si>
  <si>
    <t>KM5</t>
  </si>
  <si>
    <t>Kaltun Mohamed A.lahi</t>
  </si>
  <si>
    <t>2020-10-31T17:20:00.000+03:00</t>
  </si>
  <si>
    <t>Amina Hassan Cisman</t>
  </si>
  <si>
    <t>Seylada</t>
  </si>
  <si>
    <t>3:30</t>
  </si>
  <si>
    <t>2020-11-01T18:19:00.000+03:00</t>
  </si>
  <si>
    <t>2020-11-02T17:22:00.000+03:00</t>
  </si>
  <si>
    <t>2020-11-03T17:20:00.000+03:00</t>
  </si>
  <si>
    <t>7f45e583-edf9-49b5-b28b-630b151d5204</t>
  </si>
  <si>
    <t>2020-11-04T15:59:08</t>
  </si>
  <si>
    <t>2020-11-04T18:30:34.270+03:00</t>
  </si>
  <si>
    <t>2020-12-06T19:30:41.944+03:00</t>
  </si>
  <si>
    <t>KM4</t>
  </si>
  <si>
    <t>2020-10-31T17:03:00.000+03:00</t>
  </si>
  <si>
    <t>Sawda Mowlid Ibrahim</t>
  </si>
  <si>
    <t>Qudhac dheer</t>
  </si>
  <si>
    <t>2:30</t>
  </si>
  <si>
    <t>2020-11-01T17:00:00.000+03:00</t>
  </si>
  <si>
    <t>2020-11-02T17:05:00.000+03:00</t>
  </si>
  <si>
    <t>2020-11-03T17:09:00.000+03:00</t>
  </si>
  <si>
    <t>b722e0fd-7a83-4ce6-b8f4-655c7036da72</t>
  </si>
  <si>
    <t>2020-11-04T18:18:33.360+03:00</t>
  </si>
  <si>
    <t>2020-11-20T18:47:08.252+03:00</t>
  </si>
  <si>
    <t>HA6</t>
  </si>
  <si>
    <t>Hilal Ali Ahmed</t>
  </si>
  <si>
    <t>2020-10-31T19:18:00.000+03:00</t>
  </si>
  <si>
    <t>Fardus Abaase Mahamed</t>
  </si>
  <si>
    <t>Saylada</t>
  </si>
  <si>
    <t>2020-11-01T19:16:00.000+03:00</t>
  </si>
  <si>
    <t>2020-11-02T19:17:00.000+03:00</t>
  </si>
  <si>
    <t>2020-11-03T19:20:00.000+03:00</t>
  </si>
  <si>
    <t>14c71991-5141-40e2-a013-b87f5be364c0</t>
  </si>
  <si>
    <t>2020-11-04T15:59:07</t>
  </si>
  <si>
    <t>2020-11-04T18:06:57.201+03:00</t>
  </si>
  <si>
    <t>2020-12-06T22:14:13.470+03:00</t>
  </si>
  <si>
    <t>HA5</t>
  </si>
  <si>
    <t>2020-10-31T19:00:00.000+03:00</t>
  </si>
  <si>
    <t>Jawahir Abdi A.lahi</t>
  </si>
  <si>
    <t>Mahamed mooge</t>
  </si>
  <si>
    <t>2.30</t>
  </si>
  <si>
    <t>2020-11-01T17:59:00.000+03:00</t>
  </si>
  <si>
    <t>2020-11-02T19:01:00.000+03:00</t>
  </si>
  <si>
    <t>2020-11-03T19:02:00.000+03:00</t>
  </si>
  <si>
    <t>What we benefit from this?</t>
  </si>
  <si>
    <t>6cf1b2b5-959b-49bd-bda2-32289325de2d</t>
  </si>
  <si>
    <t>2020-11-04T15:59:05</t>
  </si>
  <si>
    <t>2020-11-04T17:44:15.224+03:00</t>
  </si>
  <si>
    <t>2020-11-20T19:02:29.774+03:00</t>
  </si>
  <si>
    <t>HA4</t>
  </si>
  <si>
    <t>2020-10-31T18:45:00.000+03:00</t>
  </si>
  <si>
    <t>Hodan xirsi muse</t>
  </si>
  <si>
    <t>2020-11-01T17:43:00.000+03:00</t>
  </si>
  <si>
    <t>2020-11-02T18:46:00.000+03:00</t>
  </si>
  <si>
    <t>2020-11-03T18:47:00.000+03:00</t>
  </si>
  <si>
    <t>92a149df-edc6-4471-9ea7-3c710a58735c</t>
  </si>
  <si>
    <t>2020-11-04T15:59:04</t>
  </si>
  <si>
    <t>2020-11-04T11:44:33.239+03:00</t>
  </si>
  <si>
    <t>2020-11-21T01:10:40.759+03:00</t>
  </si>
  <si>
    <t>HA3</t>
  </si>
  <si>
    <t>2020-10-31T18:30:00.000+03:00</t>
  </si>
  <si>
    <t>Nimco ismacil Abdi</t>
  </si>
  <si>
    <t>Calaamada</t>
  </si>
  <si>
    <t>5.00</t>
  </si>
  <si>
    <t>2020-11-01T18:29:00.000+03:00</t>
  </si>
  <si>
    <t>2020-11-02T18:33:00.000+03:00</t>
  </si>
  <si>
    <t>2020-11-03T18:31:00.000+03:00</t>
  </si>
  <si>
    <t>Can we get jikokoa</t>
  </si>
  <si>
    <t>390d9c4a-b1c8-40b3-b634-2e3c9e797627</t>
  </si>
  <si>
    <t>2020-11-04T15:59:03</t>
  </si>
  <si>
    <t>2020-10-26T20:06:31.645+03:00</t>
  </si>
  <si>
    <t>2020-11-21T01:16:08.833+03:00</t>
  </si>
  <si>
    <t>HA2</t>
  </si>
  <si>
    <t>2020-10-31T18:17:00.000+03:00</t>
  </si>
  <si>
    <t>Hinda jamac madadaal</t>
  </si>
  <si>
    <t>Calamada</t>
  </si>
  <si>
    <t>3.30</t>
  </si>
  <si>
    <t>2020-10-31T19:17:00.000+03:00</t>
  </si>
  <si>
    <t>2020-11-01T19:20:00.000+03:00</t>
  </si>
  <si>
    <t>2020-11-02T19:18:00.000+03:00</t>
  </si>
  <si>
    <t>2020-11-03T18:15:00.000+03:00</t>
  </si>
  <si>
    <t>No</t>
  </si>
  <si>
    <t>b256e688-9f3a-4098-ae37-d0a339b71e14</t>
  </si>
  <si>
    <t>2020-11-04T15:59:02</t>
  </si>
  <si>
    <t>2020-10-08T10:53:14.040+03:00</t>
  </si>
  <si>
    <t>2020-11-21T01:22:46.758+03:00</t>
  </si>
  <si>
    <t>HA 1</t>
  </si>
  <si>
    <t>Hilal Ali</t>
  </si>
  <si>
    <t>2020-10-31T16:55:00.000+03:00</t>
  </si>
  <si>
    <t>Muna eid yusuf</t>
  </si>
  <si>
    <t>Gacanta</t>
  </si>
  <si>
    <t>2.0</t>
  </si>
  <si>
    <t>2020-10-31T17:55:00.000+03:00</t>
  </si>
  <si>
    <t>2020-10-01T17:54:00.000+03:00</t>
  </si>
  <si>
    <t>2020-11-02T17:56:00.000+03:00</t>
  </si>
  <si>
    <t>2020-11-03T16:55:00.000+03:00</t>
  </si>
  <si>
    <t>f940a82c-d653-4745-864f-059bf8aa5100</t>
  </si>
  <si>
    <t>2020-11-04T15:59:01</t>
  </si>
  <si>
    <t>2020-11-03T13:32:37.262+03:00</t>
  </si>
  <si>
    <t>2020-11-20T22:17:24.045+03:00</t>
  </si>
  <si>
    <t>ID 26732280</t>
  </si>
  <si>
    <t>Mohamed Hassan</t>
  </si>
  <si>
    <t>2020-10-26T09:33:00.000+03:00</t>
  </si>
  <si>
    <t>Sofia Hashi Mohamed</t>
  </si>
  <si>
    <t>Mogadishu (Capital/Caasimada)</t>
  </si>
  <si>
    <t>Holwadag/Holwadag</t>
  </si>
  <si>
    <t>2020-10-26T09:37:00.000+03:00</t>
  </si>
  <si>
    <t>2020-10-27T09:46:00.000+03:00</t>
  </si>
  <si>
    <t>2020-10-28T09:51:00.000+03:00</t>
  </si>
  <si>
    <t>2020-10-29T09:48:00.000+03:00</t>
  </si>
  <si>
    <t>2020-10-26T09:40:00.000+03:00</t>
  </si>
  <si>
    <t>2020-10-27T09:50:00.000+03:00</t>
  </si>
  <si>
    <t>2020-10-28T09:45:00.000+03:00</t>
  </si>
  <si>
    <t>2020-10-29T09:54:00.000+03:00</t>
  </si>
  <si>
    <t>They were using a metal stove with a lot of smoke.</t>
  </si>
  <si>
    <t>dea05891-29ce-405a-a3f4-2d8486cdd8ee</t>
  </si>
  <si>
    <t>2020-11-04T06:11:53</t>
  </si>
  <si>
    <t>2020-11-03T16:17:36.766+03:00</t>
  </si>
  <si>
    <t>2020-11-20T22:08:50.479+03:00</t>
  </si>
  <si>
    <t>2020-10-26T10:05:00.000+03:00</t>
  </si>
  <si>
    <t>Sa'adia Abukar Qasim.</t>
  </si>
  <si>
    <t>Holwadag/Holwadag.</t>
  </si>
  <si>
    <t>2020-10-27T10:18:00.000+03:00</t>
  </si>
  <si>
    <t>2020-10-28T10:21:00.000+03:00</t>
  </si>
  <si>
    <t>2020-10-29T10:08:00.000+03:00</t>
  </si>
  <si>
    <t>The family is big and there were   using  a lot of Charcoal.</t>
  </si>
  <si>
    <t>64fbd82a-26ed-445f-94ac-c864f6964103</t>
  </si>
  <si>
    <t>2020-11-04T06:11:54</t>
  </si>
  <si>
    <t>2020-11-03T17:20:58.466+03:00</t>
  </si>
  <si>
    <t>2020-11-20T21:58:54.527+03:00</t>
  </si>
  <si>
    <t>2020-10-26T09:26:00.000+03:00</t>
  </si>
  <si>
    <t>Aniso Hassan Osman</t>
  </si>
  <si>
    <t>Saybiano/Hodan</t>
  </si>
  <si>
    <t>2020-10-26T09:38:00.000+03:00</t>
  </si>
  <si>
    <t>2020-10-27T09:31:00.000+03:00</t>
  </si>
  <si>
    <t>2020-10-28T09:35:00.000+03:00</t>
  </si>
  <si>
    <t>2020-10-29T09:40:00.000+03:00</t>
  </si>
  <si>
    <t>They were using good stove</t>
  </si>
  <si>
    <t>7a75a7d1-e3d8-4d27-92a6-109728b8d939</t>
  </si>
  <si>
    <t>2020-11-04T06:11:57</t>
  </si>
  <si>
    <t>2020-11-03T17:41:53.976+03:00</t>
  </si>
  <si>
    <t>2020-12-06T22:16:41.509+03:00</t>
  </si>
  <si>
    <t>Dahabo Hussein Barawe</t>
  </si>
  <si>
    <t>2020-10-26T10:53:00.000+03:00</t>
  </si>
  <si>
    <t>2020-10-27T10:47:00.000+03:00</t>
  </si>
  <si>
    <t>2020-10-28T10:52:00.000+03:00</t>
  </si>
  <si>
    <t>2020-10-29T10:38:00.000+03:00</t>
  </si>
  <si>
    <t>447b9d4d-e035-49df-8a29-398edf8cc102</t>
  </si>
  <si>
    <t>2020-11-04T06:11:58</t>
  </si>
  <si>
    <t>2020-11-03T18:16:51.265+03:00</t>
  </si>
  <si>
    <t>2020-11-20T21:48:12.908+03:00</t>
  </si>
  <si>
    <t>2020-10-26T09:21:00.000+03:00</t>
  </si>
  <si>
    <t>Nasteho Gashin Mohamed</t>
  </si>
  <si>
    <t>Waberi/Waberi</t>
  </si>
  <si>
    <t>1.5</t>
  </si>
  <si>
    <t>2020-10-26T09:30:00.000+03:00</t>
  </si>
  <si>
    <t>2020-10-27T09:39:00.000+03:00</t>
  </si>
  <si>
    <t>2020-10-28T09:12:00.000+03:00</t>
  </si>
  <si>
    <t>2020-10-29T09:31:00.000+03:00</t>
  </si>
  <si>
    <t>de489d9c-f72b-497a-858f-1cefd451fc7f</t>
  </si>
  <si>
    <t>2020-11-04T06:11:59</t>
  </si>
  <si>
    <t>2020-11-04T01:33:12.688+03:00</t>
  </si>
  <si>
    <t>2020-11-20T19:33:57.688+03:00</t>
  </si>
  <si>
    <t>2020-10-26T08:50:00.000+03:00</t>
  </si>
  <si>
    <t>Sa'adia Dahir Mohamed</t>
  </si>
  <si>
    <t>2.15</t>
  </si>
  <si>
    <t>2020-10-26T08:58:00.000+03:00</t>
  </si>
  <si>
    <t>2020-10-27T08:53:00.000+03:00</t>
  </si>
  <si>
    <t>2020-10-28T08:57:00.000+03:00</t>
  </si>
  <si>
    <t>2020-10-29T09:01:00.000+03:00</t>
  </si>
  <si>
    <t>f88c642c-4e7b-4fd8-9ea1-eeaa0f85b8d3</t>
  </si>
  <si>
    <t>2020-11-04T06:12:00</t>
  </si>
  <si>
    <t>2020-11-04T01:55:34.629+03:00</t>
  </si>
  <si>
    <t>2020-11-20T19:30:14.584+03:00</t>
  </si>
  <si>
    <t>ID 26732280.</t>
  </si>
  <si>
    <t>Farhia Alasow Osoble</t>
  </si>
  <si>
    <t>Hamarweyne/Hamarweyne</t>
  </si>
  <si>
    <t>3.5</t>
  </si>
  <si>
    <t>2020-10-31T08:40:00.000+03:00</t>
  </si>
  <si>
    <t>2020-11-01T08:27:00.000+03:00</t>
  </si>
  <si>
    <t>2020-11-02T08:32:00.000+03:00</t>
  </si>
  <si>
    <t>2020-11-03T08:36:00.000+03:00</t>
  </si>
  <si>
    <t>5d4dbe5c-7a86-4731-b42c-60ca15677f55</t>
  </si>
  <si>
    <t>2020-11-04T06:12:01</t>
  </si>
  <si>
    <t>2020-11-04T02:10:23.066+03:00</t>
  </si>
  <si>
    <t>2020-11-20T19:22:47.154+03:00</t>
  </si>
  <si>
    <t>2020-10-31T09:00:00.000+03:00</t>
  </si>
  <si>
    <t>Safia Abdullahi Osman</t>
  </si>
  <si>
    <t>2020-10-31T09:07:00.000+03:00</t>
  </si>
  <si>
    <t>2020-11-01T09:15:00.000+03:00</t>
  </si>
  <si>
    <t>2020-11-02T09:13:00.000+03:00</t>
  </si>
  <si>
    <t>2020-11-03T09:19:00.000+03:00</t>
  </si>
  <si>
    <t>28cbee94-8050-445b-a700-81c33af72750</t>
  </si>
  <si>
    <t>2020-11-04T06:12:02</t>
  </si>
  <si>
    <t>2020-11-04T02:31:12.055+03:00</t>
  </si>
  <si>
    <t>2020-11-20T19:18:00.156+03:00</t>
  </si>
  <si>
    <t>2020-10-31T09:32:00.000+03:00</t>
  </si>
  <si>
    <t>Aamina  Amiin Mohamed</t>
  </si>
  <si>
    <t>Abdi Aziz/Abdi Aziz</t>
  </si>
  <si>
    <t>2020-10-31T09:50:00.000+03:00</t>
  </si>
  <si>
    <t>2020-11-01T09:55:00.000+03:00</t>
  </si>
  <si>
    <t>2020-11-02T10:07:00.000+03:00</t>
  </si>
  <si>
    <t>2020-11-03T10:04:00.000+03:00</t>
  </si>
  <si>
    <t>52d69d03-3083-4f9a-a369-57c4d505e2c1</t>
  </si>
  <si>
    <t>2020-11-04T06:12:03</t>
  </si>
  <si>
    <t>2020-11-04T02:57:44.724+03:00</t>
  </si>
  <si>
    <t>2020-11-21T10:31:56.063+03:00</t>
  </si>
  <si>
    <t>2020-10-31T11:05:00.000+03:00</t>
  </si>
  <si>
    <t>Nafisa Osman Nur</t>
  </si>
  <si>
    <t>Waberi</t>
  </si>
  <si>
    <t>2020-10-31T11:15:00.000+03:00</t>
  </si>
  <si>
    <t>2020-11-01T11:22:00.000+03:00</t>
  </si>
  <si>
    <t>2020-11-02T11:12:00.000+03:00</t>
  </si>
  <si>
    <t>2020-11-03T11:21:00.000+03:00</t>
  </si>
  <si>
    <t>de427e27-5f65-4b95-8b4a-d3cc68cbddcf</t>
  </si>
  <si>
    <t>2020-11-04T06:12:05</t>
  </si>
  <si>
    <t>2020-11-03T15:39:08.751+03:00</t>
  </si>
  <si>
    <t>2020-12-06T18:35:40.802+03:00</t>
  </si>
  <si>
    <t>CG2</t>
  </si>
  <si>
    <t>Abdihakim Gas Abdilahi</t>
  </si>
  <si>
    <t>2020-10-31T12:30:00.000+03:00</t>
  </si>
  <si>
    <t>Muna Cisman Cabdi</t>
  </si>
  <si>
    <t>Xawadle</t>
  </si>
  <si>
    <t>2020-10-31T12:40:00.000+03:00</t>
  </si>
  <si>
    <t>2020-11-01T12:30:00.000+03:00</t>
  </si>
  <si>
    <t>2020-11-02T12:35:00.000+03:00</t>
  </si>
  <si>
    <t>2020-11-03T12:33:00.000+03:00</t>
  </si>
  <si>
    <t>The household representative thinks that the old stove and the new one are just same.</t>
  </si>
  <si>
    <t>ba0505fc-f87c-474e-9df1-4e42ae414342</t>
  </si>
  <si>
    <t>2020-11-04T08:30:28</t>
  </si>
  <si>
    <t>2020-11-03T15:08:37.514+03:00</t>
  </si>
  <si>
    <t>2020-11-21T10:24:49.130+03:00</t>
  </si>
  <si>
    <t>CA8</t>
  </si>
  <si>
    <t>Abdibakim Gas Abdilahi</t>
  </si>
  <si>
    <t>2020-10-31T10:25:00.000+03:00</t>
  </si>
  <si>
    <t>Xaliimo Dayib Muxumed</t>
  </si>
  <si>
    <t>Idaacada</t>
  </si>
  <si>
    <t>2020-10-31T10:30:00.000+03:00</t>
  </si>
  <si>
    <t>2020-11-01T10:28:00.000+03:00</t>
  </si>
  <si>
    <t>2020-11-02T10:27:00.000+03:00</t>
  </si>
  <si>
    <t>2020-11-03T10:25:00.000+03:00</t>
  </si>
  <si>
    <t>779f0fe2-e2fe-49a4-9af3-c126ba7ad444</t>
  </si>
  <si>
    <t>2020-11-04T08:31:10</t>
  </si>
  <si>
    <t>2020-11-03T15:48:59.787+03:00</t>
  </si>
  <si>
    <t>2020-11-21T10:22:37.586+03:00</t>
  </si>
  <si>
    <t>CG3</t>
  </si>
  <si>
    <t>2020-10-31T09:25:00.000+03:00</t>
  </si>
  <si>
    <t>Ikraan Ibrahim maxamed</t>
  </si>
  <si>
    <t>2</t>
  </si>
  <si>
    <t>2020-10-31T00:53:00.000+03:00</t>
  </si>
  <si>
    <t>2020-11-01T09:23:00.000+03:00</t>
  </si>
  <si>
    <t>2020-11-02T09:27:00.000+03:00</t>
  </si>
  <si>
    <t>2020-11-03T09:25:00.000+03:00</t>
  </si>
  <si>
    <t>2020-10-31T09:30:00.000+03:00</t>
  </si>
  <si>
    <t>99b8130d-8601-4a9e-8a1c-a30dd2486cd5</t>
  </si>
  <si>
    <t>2020-11-04T08:31:11</t>
  </si>
  <si>
    <t>2020-11-03T16:17:09.929+03:00</t>
  </si>
  <si>
    <t>2020-11-21T10:18:21.061+03:00</t>
  </si>
  <si>
    <t>CG7</t>
  </si>
  <si>
    <t>2020-10-31T11:20:00.000+03:00</t>
  </si>
  <si>
    <t>Umalkhey Yusuf Cali</t>
  </si>
  <si>
    <t>Qunyar dega</t>
  </si>
  <si>
    <t>2020-10-31T11:25:00.000+03:00</t>
  </si>
  <si>
    <t>2020-11-01T11:20:00.000+03:00</t>
  </si>
  <si>
    <t>2020-11-02T11:19:00.000+03:00</t>
  </si>
  <si>
    <t>4d361fd5-d45f-4f94-a51d-e7af9277ddc9</t>
  </si>
  <si>
    <t>2020-11-04T08:31:32</t>
  </si>
  <si>
    <t>2020-11-03T16:56:45.813+03:00</t>
  </si>
  <si>
    <t>2020-11-21T10:16:20.333+03:00</t>
  </si>
  <si>
    <t>CG1</t>
  </si>
  <si>
    <t>2020-10-31T11:40:00.000+03:00</t>
  </si>
  <si>
    <t>Nuura Abdilahi Muxumed</t>
  </si>
  <si>
    <t>Buurta cable</t>
  </si>
  <si>
    <t>2020-10-31T11:48:00.000+03:00</t>
  </si>
  <si>
    <t>2020-11-01T11:40:00.000+03:00</t>
  </si>
  <si>
    <t>2020-11-02T11:45:00.000+03:00</t>
  </si>
  <si>
    <t>2020-11-03T11:35:00.000+03:00</t>
  </si>
  <si>
    <t>1f264008-b290-4bcd-b8f7-2c758b34f747</t>
  </si>
  <si>
    <t>2020-11-04T08:31:33</t>
  </si>
  <si>
    <t>2020-11-03T16:24:20.461+03:00</t>
  </si>
  <si>
    <t>2020-11-21T10:14:14.964+03:00</t>
  </si>
  <si>
    <t>CG4</t>
  </si>
  <si>
    <t>2020-10-31T12:10:00.000+03:00</t>
  </si>
  <si>
    <t>Safiya sheekh nur</t>
  </si>
  <si>
    <t>Goljano</t>
  </si>
  <si>
    <t>2020-10-31T10:05:00.000+03:00</t>
  </si>
  <si>
    <t>2020-11-01T10:03:00.000+03:00</t>
  </si>
  <si>
    <t>2020-11-02T10:10:00.000+03:00</t>
  </si>
  <si>
    <t>2020-11-03T10:15:00.000+03:00</t>
  </si>
  <si>
    <t>078cbf00-10a8-4910-b93f-96c9f4e0b592</t>
  </si>
  <si>
    <t>2020-11-04T08:31:48</t>
  </si>
  <si>
    <t>2020-11-03T17:04:42.779+03:00</t>
  </si>
  <si>
    <t>2020-11-21T10:07:28.716+03:00</t>
  </si>
  <si>
    <t>CG5</t>
  </si>
  <si>
    <t>2020-10-31T10:55:00.000+03:00</t>
  </si>
  <si>
    <t>Nimco Ahmed Muse</t>
  </si>
  <si>
    <t>Idaacda</t>
  </si>
  <si>
    <t>2020-10-31T11:00:00.000+03:00</t>
  </si>
  <si>
    <t>2020-11-02T11:00:00.000+03:00</t>
  </si>
  <si>
    <t>2020-11-03T11:10:00.000+03:00</t>
  </si>
  <si>
    <t>4f184831-48e6-4609-b769-914a58459ac1</t>
  </si>
  <si>
    <t>2020-11-04T08:32:16</t>
  </si>
  <si>
    <t>2020-11-03T17:15:28.990+03:00</t>
  </si>
  <si>
    <t>2020-11-21T10:05:28.078+03:00</t>
  </si>
  <si>
    <t>CA6</t>
  </si>
  <si>
    <t>Caydarus Ahmed Cali</t>
  </si>
  <si>
    <t>2020-10-31T10:06:00.000+03:00</t>
  </si>
  <si>
    <t>Warda maxamud</t>
  </si>
  <si>
    <t>Warabo salan</t>
  </si>
  <si>
    <t>2020-10-31T22:40:00.000+03:00</t>
  </si>
  <si>
    <t>2020-11-01T10:36:00.000+03:00</t>
  </si>
  <si>
    <t>2020-11-02T10:29:00.000+03:00</t>
  </si>
  <si>
    <t>2020-11-03T10:41:00.000+03:00</t>
  </si>
  <si>
    <t>458a4c50-7481-4fb0-b7a8-9d91f60e1dde</t>
  </si>
  <si>
    <t>2020-11-04T08:32:32</t>
  </si>
  <si>
    <t>2020-11-04T08:20:04.191+03:00</t>
  </si>
  <si>
    <t>2020-11-21T10:03:35.073+03:00</t>
  </si>
  <si>
    <t>CA4</t>
  </si>
  <si>
    <t>2020-10-31T10:14:00.000+03:00</t>
  </si>
  <si>
    <t>Xaliimo Maxamed Barkhad</t>
  </si>
  <si>
    <t>Hilaac</t>
  </si>
  <si>
    <t>2020-10-31T22:20:00.000+03:00</t>
  </si>
  <si>
    <t>2020-11-01T08:54:00.000+03:00</t>
  </si>
  <si>
    <t>2020-11-02T09:11:00.000+03:00</t>
  </si>
  <si>
    <t>2020-11-03T09:33:00.000+03:00</t>
  </si>
  <si>
    <t>8d1ae0f5-87e8-44fd-be14-2be7cfd60322</t>
  </si>
  <si>
    <t>2020-11-04T08:32:45</t>
  </si>
  <si>
    <t>2020-11-04T08:11:46.774+03:00</t>
  </si>
  <si>
    <t>2020-11-21T10:01:09.915+03:00</t>
  </si>
  <si>
    <t>CA3</t>
  </si>
  <si>
    <t>2020-10-31T09:58:00.000+03:00</t>
  </si>
  <si>
    <t>Muna Calmi Cali</t>
  </si>
  <si>
    <t>Magalo ugaso</t>
  </si>
  <si>
    <t>2020-10-31T10:00:00.000+03:00</t>
  </si>
  <si>
    <t>2020-11-01T10:06:00.000+03:00</t>
  </si>
  <si>
    <t>2020-11-03T10:11:00.000+03:00</t>
  </si>
  <si>
    <t>ca7a0c86-2058-4c8d-b6db-aff2eba8dea2</t>
  </si>
  <si>
    <t>2020-11-04T08:32:58</t>
  </si>
  <si>
    <t>2020-11-04T08:25:23.531+03:00</t>
  </si>
  <si>
    <t>2020-12-06T23:05:36.839+03:00</t>
  </si>
  <si>
    <t>CA2</t>
  </si>
  <si>
    <t>2020-10-31T09:45:00.000+03:00</t>
  </si>
  <si>
    <t>Ifrax Abdilahi</t>
  </si>
  <si>
    <t>150 street</t>
  </si>
  <si>
    <t>2020-11-01T08:18:00.000+03:00</t>
  </si>
  <si>
    <t>2020-11-02T08:35:00.000+03:00</t>
  </si>
  <si>
    <t>698a1c2f-35c7-452d-bad3-2d154eff9387</t>
  </si>
  <si>
    <t>2020-11-04T08:33:10</t>
  </si>
  <si>
    <t>2020-11-04T08:30:19.662+03:00</t>
  </si>
  <si>
    <t>2020-11-21T09:57:16.399+03:00</t>
  </si>
  <si>
    <t>CA1</t>
  </si>
  <si>
    <t>Caydarus Ahmed cali</t>
  </si>
  <si>
    <t>2020-10-31T09:20:00.000+03:00</t>
  </si>
  <si>
    <t>Yasmin Mustafe Cali</t>
  </si>
  <si>
    <t>2020-11-01T09:34:00.000+03:00</t>
  </si>
  <si>
    <t>2020-11-02T09:37:00.000+03:00</t>
  </si>
  <si>
    <t>2020-11-03T09:37:00.000+03:00</t>
  </si>
  <si>
    <t>7ef9e82f-604a-4b67-9cb7-0326a7529b71</t>
  </si>
  <si>
    <t>2020-11-04T08:33:21</t>
  </si>
  <si>
    <t>2020-11-04T08:35:21.893+03:00</t>
  </si>
  <si>
    <t>2020-11-21T09:53:49.603+03:00</t>
  </si>
  <si>
    <t>CA5</t>
  </si>
  <si>
    <t>Nasriin Abdirahmn Osman</t>
  </si>
  <si>
    <t>2020-10-31T10:45:00.000+03:00</t>
  </si>
  <si>
    <t>2020-11-01T10:43:00.000+03:00</t>
  </si>
  <si>
    <t>2020-11-02T10:46:00.000+03:00</t>
  </si>
  <si>
    <t>2020-11-03T10:50:00.000+03:00</t>
  </si>
  <si>
    <t>86a271a1-d965-4ae2-aee7-1e64dfdd70ff</t>
  </si>
  <si>
    <t>2020-11-04T08:33:44</t>
  </si>
  <si>
    <t>2020-11-04T10:12:24.526+03:00</t>
  </si>
  <si>
    <t>2020-11-21T09:51:21.187+03:00</t>
  </si>
  <si>
    <t>CX1</t>
  </si>
  <si>
    <t>Cumar xusen adan</t>
  </si>
  <si>
    <t>Najax maxamed maxamud</t>
  </si>
  <si>
    <t>Kilidhka</t>
  </si>
  <si>
    <t>2020-10-31T09:10:00.000+03:00</t>
  </si>
  <si>
    <t>2020-11-02T09:10:00.000+03:00</t>
  </si>
  <si>
    <t>2020-11-03T09:15:00.000+03:00</t>
  </si>
  <si>
    <t>f3880a4c-259e-4509-9c4d-2a28bc153f2a</t>
  </si>
  <si>
    <t>2020-11-04T08:34:00</t>
  </si>
  <si>
    <t>2020-11-04T10:29:20.873+03:00</t>
  </si>
  <si>
    <t>2020-11-21T09:47:44.075+03:00</t>
  </si>
  <si>
    <t>CX2</t>
  </si>
  <si>
    <t>Cumar xuseen adan</t>
  </si>
  <si>
    <t>Muna Maxamed cisman</t>
  </si>
  <si>
    <t>Maclin harun</t>
  </si>
  <si>
    <t>2020-11-01T09:51:00.000+03:00</t>
  </si>
  <si>
    <t>2020-11-02T09:51:00.000+03:00</t>
  </si>
  <si>
    <t>2020-11-03T09:56:00.000+03:00</t>
  </si>
  <si>
    <t>6d59f64a-e00b-4cfd-8b24-2ff8a02916b2</t>
  </si>
  <si>
    <t>2020-11-04T08:34:33</t>
  </si>
  <si>
    <t>2020-11-04T10:44:51.014+03:00</t>
  </si>
  <si>
    <t>2021-04-01T09:04:15.731+03:00</t>
  </si>
  <si>
    <t>AM4</t>
  </si>
  <si>
    <t>Abdiqani Mohamed Jama</t>
  </si>
  <si>
    <t>Hibaaq abdi</t>
  </si>
  <si>
    <t>2020-10-31T08:34:00.000+03:00</t>
  </si>
  <si>
    <t>2020-10-31T08:33:00.000+03:00</t>
  </si>
  <si>
    <t>2020-11-01T08:37:00.000+03:00</t>
  </si>
  <si>
    <t>2020-11-03T08:34:00.000+03:00</t>
  </si>
  <si>
    <t>c84f6760-b71e-4117-bbd1-aca7bfafa228</t>
  </si>
  <si>
    <t>2020-11-04T08:34:47</t>
  </si>
  <si>
    <t>2020-11-04T10:50:28.908+03:00</t>
  </si>
  <si>
    <t>2020-12-06T22:58:33.522+03:00</t>
  </si>
  <si>
    <t>CX3</t>
  </si>
  <si>
    <t>Casha Abdirahmn Abdilahi</t>
  </si>
  <si>
    <t>2020-10-31T09:27:00.000+03:00</t>
  </si>
  <si>
    <t>2020-11-01T09:29:00.000+03:00</t>
  </si>
  <si>
    <t>2020-11-02T09:24:00.000+03:00</t>
  </si>
  <si>
    <t>2020-11-03T09:28:00.000+03:00</t>
  </si>
  <si>
    <t>020877cf-cd7d-41e8-b6b9-8272fd8c3a1b</t>
  </si>
  <si>
    <t>2020-11-04T08:35:23</t>
  </si>
  <si>
    <t>2020-11-04T10:55:19.997+03:00</t>
  </si>
  <si>
    <t>2020-12-06T22:56:04.483+03:00</t>
  </si>
  <si>
    <t>CX7</t>
  </si>
  <si>
    <t>Nimco Yusuf sicid</t>
  </si>
  <si>
    <t>2020-10-31T11:01:00.000+03:00</t>
  </si>
  <si>
    <t>2020-11-01T11:03:00.000+03:00</t>
  </si>
  <si>
    <t>2020-11-02T11:06:00.000+03:00</t>
  </si>
  <si>
    <t>2020-11-03T11:05:00.000+03:00</t>
  </si>
  <si>
    <t>d76078aa-b7ba-4bdd-8708-3f34c3275a91</t>
  </si>
  <si>
    <t>2020-11-04T08:35:39</t>
  </si>
  <si>
    <t>2020-11-04T11:16:56.684+03:00</t>
  </si>
  <si>
    <t>2020-11-21T09:08:56.839+03:00</t>
  </si>
  <si>
    <t>CX4</t>
  </si>
  <si>
    <t>2020-10-31T10:10:00.000+03:00</t>
  </si>
  <si>
    <t>Najax Axmed Abdilahi</t>
  </si>
  <si>
    <t>Macalin harun</t>
  </si>
  <si>
    <t>A three-stone fire, or a conventional system with no improved  combustion air supply or flue gas ventillation system,  i.e. without a grate or chimney "--Girgiraha lagu isticmaalo 3 dhagax ee nidaamka caadiga ah oo aan layn hawo dabka olalinaysa /hawo gaa</t>
  </si>
  <si>
    <t>3.50</t>
  </si>
  <si>
    <t>2020-11-01T10:10:00.000+03:00</t>
  </si>
  <si>
    <t>2020-11-02T10:15:00.000+03:00</t>
  </si>
  <si>
    <t>2020-11-03T10:17:00.000+03:00</t>
  </si>
  <si>
    <t>832c183b-7b21-4631-a377-c72cf42dd565</t>
  </si>
  <si>
    <t>2020-11-04T08:37:09</t>
  </si>
  <si>
    <t>2020-11-04T11:29:15.604+03:00</t>
  </si>
  <si>
    <t>2020-12-06T23:12:51.727+03:00</t>
  </si>
  <si>
    <t>NM 2</t>
  </si>
  <si>
    <t>Najah Mohamed abdirahman</t>
  </si>
  <si>
    <t>Hibo A/lahi geedi</t>
  </si>
  <si>
    <t>Pepsi/  Ahmed dhagah</t>
  </si>
  <si>
    <t>2020-11-01T09:02:00.000+03:00</t>
  </si>
  <si>
    <t>2020-11-02T09:05:00.000+03:00</t>
  </si>
  <si>
    <t>Dont you give us your jikos</t>
  </si>
  <si>
    <t>01b5d4dc-572a-4dd2-a193-463c25cf4c75</t>
  </si>
  <si>
    <t>2020-11-04T08:41:59</t>
  </si>
  <si>
    <t>2020-11-04T12:41:06.422+03:00</t>
  </si>
  <si>
    <t>2020-11-21T02:18:35.141+03:00</t>
  </si>
  <si>
    <t>NM 3</t>
  </si>
  <si>
    <t>Najah Mohamed Abdirahman</t>
  </si>
  <si>
    <t>2020-10-31T09:40:00.000+03:00</t>
  </si>
  <si>
    <t>Muna Harun Osman</t>
  </si>
  <si>
    <t>Siiney/Axmed Dhagax</t>
  </si>
  <si>
    <t>6.30</t>
  </si>
  <si>
    <t>2020-11-01T09:38:00.000+03:00</t>
  </si>
  <si>
    <t>2020-11-02T09:41:00.000+03:00</t>
  </si>
  <si>
    <t>What will you give us after survey?</t>
  </si>
  <si>
    <t>da9b0a9b-27ad-4171-8e39-af6cbc028f33</t>
  </si>
  <si>
    <t>2020-11-04T09:47:58</t>
  </si>
  <si>
    <t>2020-11-04T14:12:59.660+03:00</t>
  </si>
  <si>
    <t>2020-11-21T01:54:12.965+03:00</t>
  </si>
  <si>
    <t>NM 5</t>
  </si>
  <si>
    <t>2020-10-31T09:56:00.000+03:00</t>
  </si>
  <si>
    <t>Cibado cumar cisman</t>
  </si>
  <si>
    <t>October</t>
  </si>
  <si>
    <t>6.00</t>
  </si>
  <si>
    <t>2020-11-01T09:58:00.000+03:00</t>
  </si>
  <si>
    <t>2020-11-02T09:57:00.000+03:00</t>
  </si>
  <si>
    <t>2020-11-03T09:55:00.000+03:00</t>
  </si>
  <si>
    <t>2020-10-31T08:58:00.000+03:00</t>
  </si>
  <si>
    <t>What will you bring us?</t>
  </si>
  <si>
    <t>f39fe5d1-f411-472f-9b9a-085225e7aa49</t>
  </si>
  <si>
    <t>2020-11-04T11:25:36</t>
  </si>
  <si>
    <t>2020-11-04T14:26:26.081+03:00</t>
  </si>
  <si>
    <t>2020-12-06T18:58:02.090+03:00</t>
  </si>
  <si>
    <t>KM 1</t>
  </si>
  <si>
    <t>Kaltuun mohamed abdilahi</t>
  </si>
  <si>
    <t>2020-10-31T10:12:00.000+03:00</t>
  </si>
  <si>
    <t>Nicima Xasan muxumed</t>
  </si>
  <si>
    <t>2020-11-02T10:12:00.000+03:00</t>
  </si>
  <si>
    <t>ea5902b7-0fbc-44eb-a5e9-acbb3ec37d58</t>
  </si>
  <si>
    <t>2020-11-04T11:34:06</t>
  </si>
  <si>
    <t>2020-11-04T14:34:30.979+03:00</t>
  </si>
  <si>
    <t>2020-11-21T01:28:07.763+03:00</t>
  </si>
  <si>
    <t>KM 2</t>
  </si>
  <si>
    <t>Kaltuun Mohamed Abdilahi</t>
  </si>
  <si>
    <t>2020-10-31T10:28:00.000+03:00</t>
  </si>
  <si>
    <t>Layla ibrahim mohamed</t>
  </si>
  <si>
    <t>Siinay</t>
  </si>
  <si>
    <t>2020-11-01T10:30:00.000+03:00</t>
  </si>
  <si>
    <t>2020-11-03T10:28:00.000+03:00</t>
  </si>
  <si>
    <t>1c0883e6-f105-4a10-a882-182696f3a82d</t>
  </si>
  <si>
    <t>2020-11-04T11:40:29</t>
  </si>
  <si>
    <t>2020-11-04T21:13:26.102+03:00</t>
  </si>
  <si>
    <t>2021-04-01T09:07:47.918+03:00</t>
  </si>
  <si>
    <t>KM 3</t>
  </si>
  <si>
    <t>Muna Mohamed Mooge</t>
  </si>
  <si>
    <t>Stadium area</t>
  </si>
  <si>
    <t>8.00</t>
  </si>
  <si>
    <t>2020-11-01T10:39:00.000+03:00</t>
  </si>
  <si>
    <t>2020-11-02T10:41:00.000+03:00</t>
  </si>
  <si>
    <t>2020-11-03T10:40:00.000+03:00</t>
  </si>
  <si>
    <t>Why dont you give us ur jikos</t>
  </si>
  <si>
    <t>4ec798c5-8a18-4e29-9593-37da65694378</t>
  </si>
  <si>
    <t>2020-11-04T18:20:45</t>
  </si>
  <si>
    <t>2020-10-25T19:56:08.821+03:00</t>
  </si>
  <si>
    <t>2020-11-20T18:21:54.895+03:00</t>
  </si>
  <si>
    <t>P00765831</t>
  </si>
  <si>
    <t>Sharif Mohamud Sheikh Elmi</t>
  </si>
  <si>
    <t>2020-10-31T08:29:00.000+03:00</t>
  </si>
  <si>
    <t>Hani Mohamed</t>
  </si>
  <si>
    <t>Boondheere</t>
  </si>
  <si>
    <t>2020-10-31T08:32:00.000+03:00</t>
  </si>
  <si>
    <t>2020-11-02T08:36:00.000+03:00</t>
  </si>
  <si>
    <t>2020-11-03T08:28:00.000+03:00</t>
  </si>
  <si>
    <t>Yes</t>
  </si>
  <si>
    <t>0.0</t>
  </si>
  <si>
    <t>b3c37a5b-4eb1-43bb-b9a6-a56460f41274</t>
  </si>
  <si>
    <t>2020-11-05T15:24:00</t>
  </si>
  <si>
    <t>2020-10-25T19:56:40.568+03:00</t>
  </si>
  <si>
    <t>2020-11-20T18:16:23.848+03:00</t>
  </si>
  <si>
    <t>2020-10-26T08:24:00.000+03:00</t>
  </si>
  <si>
    <t>Fadumo Aadan</t>
  </si>
  <si>
    <t>Dayniile</t>
  </si>
  <si>
    <t>2020-10-26T08:31:00.000+03:00</t>
  </si>
  <si>
    <t>2020-10-26T08:36:00.000+03:00</t>
  </si>
  <si>
    <t>2020-10-28T08:32:00.000+03:00</t>
  </si>
  <si>
    <t>2020-10-29T08:22:00.000+03:00</t>
  </si>
  <si>
    <t>2020-11-04T08:36:00.000+03:00</t>
  </si>
  <si>
    <t>72dbfd7f-6b91-47df-be45-eb1687d96973</t>
  </si>
  <si>
    <t>2020-11-05T15:24:01</t>
  </si>
  <si>
    <t>2020-10-28T15:30:03.068+03:00</t>
  </si>
  <si>
    <t>2020-11-21T00:30:31.769+03:00</t>
  </si>
  <si>
    <t>Sharif Mohamud Sheikh</t>
  </si>
  <si>
    <t>2020-10-26T08:25:00.000+03:00</t>
  </si>
  <si>
    <t>Ramlo Ali</t>
  </si>
  <si>
    <t>Nasteexo/Madino</t>
  </si>
  <si>
    <t>2020-10-26T08:33:00.000+03:00</t>
  </si>
  <si>
    <t>2020-10-26T08:20:00.000+03:00</t>
  </si>
  <si>
    <t>2020-10-28T08:28:00.000+03:00</t>
  </si>
  <si>
    <t>2020-10-29T08:33:00.000+03:00</t>
  </si>
  <si>
    <t>2020-10-27T08:20:00.000+03:00</t>
  </si>
  <si>
    <t>d0573c8a-12ff-4240-b182-5a158db8c0f8</t>
  </si>
  <si>
    <t>2020-11-05T15:24:06</t>
  </si>
  <si>
    <t>2020-10-29T11:24:50.918+03:00</t>
  </si>
  <si>
    <t>2020-11-20T17:47:12.025+03:00</t>
  </si>
  <si>
    <t>2020-10-26T08:28:00.000+03:00</t>
  </si>
  <si>
    <t>Sirad Omar</t>
  </si>
  <si>
    <t>Jaamacada/Hodan</t>
  </si>
  <si>
    <t>2.5</t>
  </si>
  <si>
    <t>2020-11-01T08:38:00.000+03:00</t>
  </si>
  <si>
    <t>2020-11-01T08:23:00.000+03:00</t>
  </si>
  <si>
    <t>6778df63-9c4d-4df2-879c-5631aaf7572d</t>
  </si>
  <si>
    <t>2020-11-05T15:24:07</t>
  </si>
  <si>
    <t>2020-11-05T17:13:43.329+03:00</t>
  </si>
  <si>
    <t>2020-12-07T17:48:11.070+03:00</t>
  </si>
  <si>
    <t>2020-10-31T08:42:00.000+03:00</t>
  </si>
  <si>
    <t>Hodman Mohamed Ahmed</t>
  </si>
  <si>
    <t>Howlwadag/Elhindi</t>
  </si>
  <si>
    <t>2020-10-31T08:26:00.000+03:00</t>
  </si>
  <si>
    <t>2020-11-01T08:39:00.000+03:00</t>
  </si>
  <si>
    <t>2020-11-02T08:27:00.000+03:00</t>
  </si>
  <si>
    <t>601bd7b6-d711-4353-a7d0-c05e1e31f1aa</t>
  </si>
  <si>
    <t>2020-11-05T15:24:10</t>
  </si>
  <si>
    <t>2020-11-05T17:53:58.306+03:00</t>
  </si>
  <si>
    <t>2020-11-21T00:18:41.822+03:00</t>
  </si>
  <si>
    <t>2020-10-31T08:20:00.000+03:00</t>
  </si>
  <si>
    <t>Rakia Ahmed</t>
  </si>
  <si>
    <t>Waaberi</t>
  </si>
  <si>
    <t>2020-10-31T09:26:00.000+03:00</t>
  </si>
  <si>
    <t>2020-11-01T08:44:00.000+03:00</t>
  </si>
  <si>
    <t>2020-11-02T08:37:00.000+03:00</t>
  </si>
  <si>
    <t>2020-11-03T08:33:00.000+03:00</t>
  </si>
  <si>
    <t>0</t>
  </si>
  <si>
    <t>18.54</t>
  </si>
  <si>
    <t>ed512b18-6a19-43e7-864e-6a291e853267</t>
  </si>
  <si>
    <t>2020-11-04T21:20:51.508+03:00</t>
  </si>
  <si>
    <t>2020-12-06T22:39:44.485+03:00</t>
  </si>
  <si>
    <t>Muna iid yusuf</t>
  </si>
  <si>
    <t>2020-11-01T17:54:00.000+03:00</t>
  </si>
  <si>
    <t>2020-11-03T17:55:00.000+03:00</t>
  </si>
  <si>
    <t>a1cf9f0a-9a33-44b3-a41d-32297c8eef50</t>
  </si>
  <si>
    <t>2020-11-04T18:26:39</t>
  </si>
  <si>
    <t>2020-10-08T10:57:49.078+03:00</t>
  </si>
  <si>
    <t>2020-11-21T10:39:26.541+03:00</t>
  </si>
  <si>
    <t>NM 1</t>
  </si>
  <si>
    <t>Najah mohamed abdirahman</t>
  </si>
  <si>
    <t>Fadumo Ahmed migil</t>
  </si>
  <si>
    <t>Pepsi/ ahmed dhagax</t>
  </si>
  <si>
    <t>2020-11-01T08:42:00.000+03:00</t>
  </si>
  <si>
    <t>2020-11-02T08:50:00.000+03:00</t>
  </si>
  <si>
    <t>2020-11-03T09:00:00.000+03:00</t>
  </si>
  <si>
    <t>283bacff-cae9-4898-aee6-67d6810250f4</t>
  </si>
  <si>
    <t>2020-11-04T08:26:50</t>
  </si>
  <si>
    <t>2020-11-04T11:42:15.053+03:00</t>
  </si>
  <si>
    <t>2020-11-21T02:30:11.321+03:00</t>
  </si>
  <si>
    <t>Nm3</t>
  </si>
  <si>
    <t>Najah mohamed</t>
  </si>
  <si>
    <t>Saynab siyaad jamac</t>
  </si>
  <si>
    <t>Isha borama/ ahmed dhagax</t>
  </si>
  <si>
    <t>4.00</t>
  </si>
  <si>
    <t>2020-11-01T09:18:00.000+03:00</t>
  </si>
  <si>
    <t>2020-11-02T09:15:00.000+03:00</t>
  </si>
  <si>
    <t>2020-11-03T09:22:00.000+03:00</t>
  </si>
  <si>
    <t>e3792e0f-c2d5-4793-84ab-a89f87dc2f20</t>
  </si>
  <si>
    <t>2020-11-04T09:40:55</t>
  </si>
  <si>
    <t>2020-11-23T23:29:58.999+03:00</t>
  </si>
  <si>
    <t>2020-11-23T23:47:43.781+03:00</t>
  </si>
  <si>
    <t>MD</t>
  </si>
  <si>
    <t>Mohamed-Dek Abdiwahab</t>
  </si>
  <si>
    <t>2020-11-16T10:44:00.000+03:00</t>
  </si>
  <si>
    <t>Abdulahi Mohamed Ali</t>
  </si>
  <si>
    <t>Kismayo (Jubaland)</t>
  </si>
  <si>
    <t>Farjano-Wamo</t>
  </si>
  <si>
    <t>2020-11-17T10:51:00.000+03:00</t>
  </si>
  <si>
    <t>2020-11-18T10:37:00.000+03:00</t>
  </si>
  <si>
    <t>2020-11-19T11:02:00.000+03:00</t>
  </si>
  <si>
    <t>eacd325c-d60a-4657-b581-a6159241bf50</t>
  </si>
  <si>
    <t>2020-11-23T20:48:21</t>
  </si>
  <si>
    <t>2020-11-23T23:47:54.333+03:00</t>
  </si>
  <si>
    <t>2020-11-24T00:03:14.698+03:00</t>
  </si>
  <si>
    <t>2020-11-16T11:00:00.000+03:00</t>
  </si>
  <si>
    <t>Marwa Mumin</t>
  </si>
  <si>
    <t>Farjano-Jang</t>
  </si>
  <si>
    <t>2020-11-16T11:17:00.000+03:00</t>
  </si>
  <si>
    <t>2020-11-17T11:20:00.000+03:00</t>
  </si>
  <si>
    <t>2020-11-18T11:20:00.000+03:00</t>
  </si>
  <si>
    <t>2020-11-19T11:42:00.000+03:00</t>
  </si>
  <si>
    <t>1e356b57-3652-45a3-a394-a4dee1ca2e18</t>
  </si>
  <si>
    <t>2020-11-23T21:04:25</t>
  </si>
  <si>
    <t>2020-11-24T00:03:50.319+03:00</t>
  </si>
  <si>
    <t>2020-11-24T00:35:17.562+03:00</t>
  </si>
  <si>
    <t>2020-11-16T10:00:00.000+03:00</t>
  </si>
  <si>
    <t>Nasteho Jama Ali</t>
  </si>
  <si>
    <t>Fanole</t>
  </si>
  <si>
    <t>2020-11-16T10:02:00.000+03:00</t>
  </si>
  <si>
    <t>2020-11-17T10:05:00.000+03:00</t>
  </si>
  <si>
    <t>2020-11-18T09:49:00.000+03:00</t>
  </si>
  <si>
    <t>2020-11-19T10:27:00.000+03:00</t>
  </si>
  <si>
    <t>eb915f27-d85c-4852-807b-3b3deffe3225</t>
  </si>
  <si>
    <t>2020-11-23T21:18:57</t>
  </si>
  <si>
    <t>2020-11-24T00:18:05.712+03:00</t>
  </si>
  <si>
    <t>2020-11-24T00:27:02.391+03:00</t>
  </si>
  <si>
    <t>OH</t>
  </si>
  <si>
    <t>Omar Hassan Noor</t>
  </si>
  <si>
    <t>2020-11-16T10:10:00.000+03:00</t>
  </si>
  <si>
    <t>Nimco Mohamed Kilwa</t>
  </si>
  <si>
    <t>Farjano</t>
  </si>
  <si>
    <t>2020-11-16T10:25:00.000+03:00</t>
  </si>
  <si>
    <t>2020-11-17T10:27:00.000+03:00</t>
  </si>
  <si>
    <t>2020-11-18T10:12:00.000+03:00</t>
  </si>
  <si>
    <t>2020-11-18T10:41:00.000+03:00</t>
  </si>
  <si>
    <t>10afceab-ee46-4c60-9947-26fe4bbc01d7</t>
  </si>
  <si>
    <t>2020-11-23T21:29:39</t>
  </si>
  <si>
    <t>2020-11-24T00:28:44.642+03:00</t>
  </si>
  <si>
    <t>2020-11-24T00:47:41.332+03:00</t>
  </si>
  <si>
    <t>2020-11-16T09:15:00.000+03:00</t>
  </si>
  <si>
    <t>Rahmo Mohamed</t>
  </si>
  <si>
    <t>Alanley</t>
  </si>
  <si>
    <t>4.30</t>
  </si>
  <si>
    <t>2020-11-16T09:20:00.000+03:00</t>
  </si>
  <si>
    <t>2020-11-17T09:16:00.000+03:00</t>
  </si>
  <si>
    <t>2020-11-18T09:20:00.000+03:00</t>
  </si>
  <si>
    <t>2020-11-19T09:50:00.000+03:00</t>
  </si>
  <si>
    <t>15f10e57-e7ea-479c-b870-8cba911853be</t>
  </si>
  <si>
    <t>2020-11-23T21:50:20</t>
  </si>
  <si>
    <t>2020-11-24T00:49:29.807+03:00</t>
  </si>
  <si>
    <t>2020-11-24T00:58:16.357+03:00</t>
  </si>
  <si>
    <t>2020-11-16T09:30:00.000+03:00</t>
  </si>
  <si>
    <t>Sahro Abdirahman</t>
  </si>
  <si>
    <t>2020-11-16T09:40:00.000+03:00</t>
  </si>
  <si>
    <t>2020-11-17T09:47:00.000+03:00</t>
  </si>
  <si>
    <t>2020-11-18T09:33:00.000+03:00</t>
  </si>
  <si>
    <t>2020-11-19T09:20:00.000+03:00</t>
  </si>
  <si>
    <t>8fb83816-5dc4-489b-9e18-5ab11e2c5a28</t>
  </si>
  <si>
    <t>2020-11-23T22:01:46</t>
  </si>
  <si>
    <t>2020-11-24T01:00:32.319+03:00</t>
  </si>
  <si>
    <t>2020-11-24T01:14:24.607+03:00</t>
  </si>
  <si>
    <t>Omar Hassan noor</t>
  </si>
  <si>
    <t>2020-11-16T11:05:00.000+03:00</t>
  </si>
  <si>
    <t>Shamso Mohamed Ashkir</t>
  </si>
  <si>
    <t>Farjano-Kibora</t>
  </si>
  <si>
    <t>2020-11-17T11:03:00.000+03:00</t>
  </si>
  <si>
    <t>2020-11-18T10:48:00.000+03:00</t>
  </si>
  <si>
    <t>2020-11-19T11:15:00.000+03:00</t>
  </si>
  <si>
    <t>49e107e0-fe30-4007-bf2f-f29e2a3065a8</t>
  </si>
  <si>
    <t>2020-11-23T22:18:27</t>
  </si>
  <si>
    <t>2020-11-24T01:17:02.905+03:00</t>
  </si>
  <si>
    <t>2020-11-24T01:28:24.939+03:00</t>
  </si>
  <si>
    <t>2020-11-16T11:20:00.000+03:00</t>
  </si>
  <si>
    <t>Zaytun Aden Omar</t>
  </si>
  <si>
    <t>Fanole-Marire</t>
  </si>
  <si>
    <t>1:30</t>
  </si>
  <si>
    <t>2020-11-16T11:26:00.000+03:00</t>
  </si>
  <si>
    <t>2020-11-17T11:35:00.000+03:00</t>
  </si>
  <si>
    <t>2020-11-18T11:21:00.000+03:00</t>
  </si>
  <si>
    <t>2020-11-19T11:51:00.000+03:00</t>
  </si>
  <si>
    <t>c048e72a-bef7-4309-a3c9-820079d20ea2</t>
  </si>
  <si>
    <t>2020-11-23T22:33:04</t>
  </si>
  <si>
    <t>2020-11-24T01:31:30.844+03:00</t>
  </si>
  <si>
    <t>2021-03-29T16:44:25.489+03:00</t>
  </si>
  <si>
    <t>HI</t>
  </si>
  <si>
    <t>Mahad Iidan osman</t>
  </si>
  <si>
    <t>Muumino Aadan Abukar</t>
  </si>
  <si>
    <t>2020-11-17T09:00:00.000+03:00</t>
  </si>
  <si>
    <t>2020-11-19T09:10:00.000+03:00</t>
  </si>
  <si>
    <t>0caacff1-57c2-42f1-9208-e7bebdc2e42b</t>
  </si>
  <si>
    <t>2020-11-23T22:54:15</t>
  </si>
  <si>
    <t>2020-11-24T01:52:22.730+03:00</t>
  </si>
  <si>
    <t>2021-03-29T16:45:56.073+03:00</t>
  </si>
  <si>
    <t>Maryan Macalin Saalax</t>
  </si>
  <si>
    <t>2020-11-17T10:20:00.000+03:00</t>
  </si>
  <si>
    <t>2020-11-18T10:10:00.000+03:00</t>
  </si>
  <si>
    <t>b2162233-51a1-49aa-9539-580feceef13b</t>
  </si>
  <si>
    <t>2020-11-23T23:09:15</t>
  </si>
  <si>
    <t>2020-11-24T10:48:28.154+03:00</t>
  </si>
  <si>
    <t>2020-11-24T10:58:02.432+03:00</t>
  </si>
  <si>
    <t>Deeqo Hassan Hilowle</t>
  </si>
  <si>
    <t>2020-11-17T09:20:00.000+03:00</t>
  </si>
  <si>
    <t>6c28c18f-305a-41aa-8df4-d4eb5ea18f99</t>
  </si>
  <si>
    <t>2020-11-24T07:58:28</t>
  </si>
  <si>
    <t>2020-11-24T11:07:57.552+03:00</t>
  </si>
  <si>
    <t>2021-03-29T16:48:07.893+03:00</t>
  </si>
  <si>
    <t>Mahad Iidaan Osman</t>
  </si>
  <si>
    <t>2020-11-16T09:00:00.000+03:00</t>
  </si>
  <si>
    <t>Farhiyo Aadam Ali</t>
  </si>
  <si>
    <t>2020-11-17T09:26:00.000+03:00</t>
  </si>
  <si>
    <t>2020-11-18T09:50:00.000+03:00</t>
  </si>
  <si>
    <t>0bca498d-94e8-4972-98b0-251aa19b3aaf</t>
  </si>
  <si>
    <t>2020-11-24T08:18:46</t>
  </si>
  <si>
    <t>2020-11-24T11:18:11.805+03:00</t>
  </si>
  <si>
    <t>2020-12-06T19:10:37.598+03:00</t>
  </si>
  <si>
    <t>BM</t>
  </si>
  <si>
    <t>Bashir Mohamud Xersi</t>
  </si>
  <si>
    <t>2020-11-15</t>
  </si>
  <si>
    <t>2020-11-15T09:25:00.000+03:00</t>
  </si>
  <si>
    <t>Saynab Maxamud Maxamed</t>
  </si>
  <si>
    <t>Dusmareb (Galmudug) Dhuusamareeb (Gobolka Galmudug)</t>
  </si>
  <si>
    <t>Dhusomareeb</t>
  </si>
  <si>
    <t>7:30</t>
  </si>
  <si>
    <t>2020-11-16T09:37:00.000+03:00</t>
  </si>
  <si>
    <t>2020-11-19T09:23:00.000+03:00</t>
  </si>
  <si>
    <t>8772abf0-a551-4053-8482-c24bc1ac5519</t>
  </si>
  <si>
    <t>2020-11-24T12:59:59</t>
  </si>
  <si>
    <t>2020-11-24T15:59:02.541+03:00</t>
  </si>
  <si>
    <t>2020-11-24T16:21:55.184+03:00</t>
  </si>
  <si>
    <t>Bashir Maxamud Xirsi</t>
  </si>
  <si>
    <t>2020-11-15T09:20:00.000+03:00</t>
  </si>
  <si>
    <t>Fardowsa Xasan Nuur</t>
  </si>
  <si>
    <t>2020-11-16T09:28:00.000+03:00</t>
  </si>
  <si>
    <t>2020-11-17T09:34:00.000+03:00</t>
  </si>
  <si>
    <t>2020-11-18T09:12:00.000+03:00</t>
  </si>
  <si>
    <t>d50854e8-9308-4288-8463-7467abca107d</t>
  </si>
  <si>
    <t>2020-11-24T13:24:43</t>
  </si>
  <si>
    <t>2020-11-24T16:23:43.931+03:00</t>
  </si>
  <si>
    <t>2020-11-24T16:38:35.459+03:00</t>
  </si>
  <si>
    <t>SS</t>
  </si>
  <si>
    <t>Sagal Suudi Siyad</t>
  </si>
  <si>
    <t>2020-11-15T16:30:00.000+03:00</t>
  </si>
  <si>
    <t>Ubax Dahir Cabdule</t>
  </si>
  <si>
    <t>2020-11-15T09:45:00.000+03:00</t>
  </si>
  <si>
    <t>2020-11-17T09:48:00.000+03:00</t>
  </si>
  <si>
    <t>2020-11-18T09:35:00.000+03:00</t>
  </si>
  <si>
    <t>76f887cd-a0e7-48b9-86ac-771e06cd8feb</t>
  </si>
  <si>
    <t>2020-11-24T13:41:59</t>
  </si>
  <si>
    <t>2020-11-24T16:40:47.986+03:00</t>
  </si>
  <si>
    <t>2020-11-24T16:57:28.473+03:00</t>
  </si>
  <si>
    <t>Sagal Suudi Siyaad</t>
  </si>
  <si>
    <t>2020-11-15T10:00:00.000+03:00</t>
  </si>
  <si>
    <t>Farxiya Maxamad Urur</t>
  </si>
  <si>
    <t>Dhusamareeb</t>
  </si>
  <si>
    <t>2020-11-15T10:05:00.000+03:00</t>
  </si>
  <si>
    <t>2020-11-16T10:01:00.000+03:00</t>
  </si>
  <si>
    <t>2020-11-18T09:45:00.000+03:00</t>
  </si>
  <si>
    <t>605d7b2e-20cc-4aca-bd50-1267d91e2689</t>
  </si>
  <si>
    <t>2020-11-24T14:01:22</t>
  </si>
  <si>
    <t>2020-11-24T17:00:03.695+03:00</t>
  </si>
  <si>
    <t>2020-11-24T17:13:17.959+03:00</t>
  </si>
  <si>
    <t>2020-11-15T09:49:00.000+03:00</t>
  </si>
  <si>
    <t>Luul Qadar Khamiis</t>
  </si>
  <si>
    <t>2020-11-16T22:10:00.000+03:00</t>
  </si>
  <si>
    <t>2020-11-17T10:11:00.000+03:00</t>
  </si>
  <si>
    <t>2020-11-18T09:53:00.000+03:00</t>
  </si>
  <si>
    <t>e96aa0ee-4ea5-4e4a-a3fb-4560e63b9e70</t>
  </si>
  <si>
    <t>2020-11-24T14:17:40</t>
  </si>
  <si>
    <t>2020-11-24T17:16:14.721+03:00</t>
  </si>
  <si>
    <t>2020-11-24T17:30:29.812+03:00</t>
  </si>
  <si>
    <t>Bashiir Maxamuud</t>
  </si>
  <si>
    <t>Xamdi Maxamed Abshir</t>
  </si>
  <si>
    <t>7</t>
  </si>
  <si>
    <t>2020-11-11T10:20:00.000+03:00</t>
  </si>
  <si>
    <t>2020-11-17T10:35:00.000+03:00</t>
  </si>
  <si>
    <t>2020-11-18T10:05:00.000+03:00</t>
  </si>
  <si>
    <t>f87649aa-297d-4631-bb8a-db6b2a69bb87</t>
  </si>
  <si>
    <t>2020-11-24T14:35:23</t>
  </si>
  <si>
    <t>2020-11-24T17:33:48.540+03:00</t>
  </si>
  <si>
    <t>2020-12-07T10:21:32.654+03:00</t>
  </si>
  <si>
    <t>Bashiir Maxamuud Xirsi</t>
  </si>
  <si>
    <t>2020-11-15T11:00:00.000+03:00</t>
  </si>
  <si>
    <t>Safiyo Maxamud Faarax</t>
  </si>
  <si>
    <t>2020-11-16T10:22:00.000+03:00</t>
  </si>
  <si>
    <t>2020-11-17T10:25:00.000+03:00</t>
  </si>
  <si>
    <t>2020-11-18T10:15:00.000+03:00</t>
  </si>
  <si>
    <t>5800520b-f9f4-4ca5-8b7e-f9bd1b267dac</t>
  </si>
  <si>
    <t>2020-11-24T14:51:37</t>
  </si>
  <si>
    <t>2020-11-24T17:49:51.761+03:00</t>
  </si>
  <si>
    <t>2020-11-24T18:08:42.910+03:00</t>
  </si>
  <si>
    <t>2020-11-15T10:50:00.000+03:00</t>
  </si>
  <si>
    <t>Farduus Axmed Maxamed</t>
  </si>
  <si>
    <t>2020-11-17T10:24:00.000+03:00</t>
  </si>
  <si>
    <t>2020-11-18T10:30:00.000+03:00</t>
  </si>
  <si>
    <t>867d15ac-ada7-4098-b2e1-5d339f86ab83</t>
  </si>
  <si>
    <t>2020-11-24T15:14:39</t>
  </si>
  <si>
    <t>2020-11-24T18:12:47.359+03:00</t>
  </si>
  <si>
    <t>2020-11-24T18:26:51.025+03:00</t>
  </si>
  <si>
    <t>2020-11-15T10:30:00.000+03:00</t>
  </si>
  <si>
    <t>Aniso Xusayn Xaashi</t>
  </si>
  <si>
    <t>2020-11-16T10:35:00.000+03:00</t>
  </si>
  <si>
    <t>2020-11-17T10:32:00.000+03:00</t>
  </si>
  <si>
    <t>2020-11-18T10:40:00.000+03:00</t>
  </si>
  <si>
    <t>8ba30431-8056-4d93-9bd9-de5f510bc0ef</t>
  </si>
  <si>
    <t>2020-11-24T15:33:45</t>
  </si>
  <si>
    <t>2020-11-24T18:31:37.343+03:00</t>
  </si>
  <si>
    <t>2020-11-24T18:45:29.826+03:00</t>
  </si>
  <si>
    <t>AA</t>
  </si>
  <si>
    <t>Abdiaziz Abdinur Mohamed</t>
  </si>
  <si>
    <t>2020-11-16T05:56:00.000+03:00</t>
  </si>
  <si>
    <t>Asho Mohamed Hassan</t>
  </si>
  <si>
    <t xml:space="preserve"> Baidoa (South West State) Baydhabo (Gobolka koonfur galbeed)</t>
  </si>
  <si>
    <t>Horseed</t>
  </si>
  <si>
    <t>8:30</t>
  </si>
  <si>
    <t>2020-11-16T11:56:00.000+03:00</t>
  </si>
  <si>
    <t>2020-11-17T11:58:00.000+03:00</t>
  </si>
  <si>
    <t>2020-11-18T11:55:00.000+03:00</t>
  </si>
  <si>
    <t>2020-11-19T11:58:00.000+03:00</t>
  </si>
  <si>
    <t>0809b644-069d-484b-a2c6-195b8520df5d</t>
  </si>
  <si>
    <t>2020-11-24T15:52:54</t>
  </si>
  <si>
    <t>2020-11-24T18:50:38.445+03:00</t>
  </si>
  <si>
    <t>2020-11-24T19:02:58.933+03:00</t>
  </si>
  <si>
    <t>2020-11-16T11:45:00.000+03:00</t>
  </si>
  <si>
    <t>Asho Mohamed Husen</t>
  </si>
  <si>
    <t>Howlwadaag</t>
  </si>
  <si>
    <t>2020-11-17T11:45:00.000+03:00</t>
  </si>
  <si>
    <t>2020-11-18T11:45:00.000+03:00</t>
  </si>
  <si>
    <t>2020-11-19T11:45:00.000+03:00</t>
  </si>
  <si>
    <t>155a6c02-6e86-4232-b533-4fb0176d16f3</t>
  </si>
  <si>
    <t>2020-11-24T16:11:08</t>
  </si>
  <si>
    <t>2020-11-24T19:08:37.214+03:00</t>
  </si>
  <si>
    <t>2021-03-29T16:49:20.651+03:00</t>
  </si>
  <si>
    <t>fartun Mohamud Nur</t>
  </si>
  <si>
    <t>Cunaaye</t>
  </si>
  <si>
    <t>2020-11-17T10:09:00.000+03:00</t>
  </si>
  <si>
    <t>2020-11-19T10:10:00.000+03:00</t>
  </si>
  <si>
    <t>cac810d3-bdf8-434c-ba06-53c2b982189c</t>
  </si>
  <si>
    <t>2020-11-24T16:31:29</t>
  </si>
  <si>
    <t>2020-11-24T19:28:54.262+03:00</t>
  </si>
  <si>
    <t>2020-11-24T19:45:14.987+03:00</t>
  </si>
  <si>
    <t>MM</t>
  </si>
  <si>
    <t>Mahad Mohamud Nur</t>
  </si>
  <si>
    <t>Hamdi Abdi Salad</t>
  </si>
  <si>
    <t>Wadajir</t>
  </si>
  <si>
    <t>2020-11-17T11:22:00.000+03:00</t>
  </si>
  <si>
    <t>2020-11-19T11:20:00.000+03:00</t>
  </si>
  <si>
    <t>540cc9b7-dfe0-42b3-814e-e07c232bb0b5</t>
  </si>
  <si>
    <t>2020-11-24T16:54:21</t>
  </si>
  <si>
    <t>2020-11-24T19:51:36.636+03:00</t>
  </si>
  <si>
    <t>2020-11-24T20:04:17.767+03:00</t>
  </si>
  <si>
    <t>2020-11-16T11:04:00.000+03:00</t>
  </si>
  <si>
    <t>Jamiilo C/Qadir Cali</t>
  </si>
  <si>
    <t>Towfiiq</t>
  </si>
  <si>
    <t>2020-11-17T11:07:00.000+03:00</t>
  </si>
  <si>
    <t>2020-11-18T11:00:00.000+03:00</t>
  </si>
  <si>
    <t>9d382e59-6d16-4990-adfc-8a7e5d00a7be</t>
  </si>
  <si>
    <t>2020-11-24T17:18:29</t>
  </si>
  <si>
    <t>2020-11-24T20:10:53.721+03:00</t>
  </si>
  <si>
    <t>2020-11-24T20:28:07.339+03:00</t>
  </si>
  <si>
    <t>2020-11-16T10:30:00.000+03:00</t>
  </si>
  <si>
    <t>Luul Abdirage Leerow</t>
  </si>
  <si>
    <t>Isha</t>
  </si>
  <si>
    <t>2020-11-17T10:30:00.000+03:00</t>
  </si>
  <si>
    <t>2020-11-19T10:30:00.000+03:00</t>
  </si>
  <si>
    <t>7a4451d7-6320-4a77-9c76-909c3eba3301</t>
  </si>
  <si>
    <t>2020-11-24T17:38:18</t>
  </si>
  <si>
    <t>2020-11-24T20:35:07.996+03:00</t>
  </si>
  <si>
    <t>2020-11-24T20:49:17.799+03:00</t>
  </si>
  <si>
    <t>Nadiifo Abdullahi Haashi</t>
  </si>
  <si>
    <t>Berdaale</t>
  </si>
  <si>
    <t>2020-11-17T09:30:00.000+03:00</t>
  </si>
  <si>
    <t>2020-11-19T09:30:00.000+03:00</t>
  </si>
  <si>
    <t>e45cb2ee-296a-485c-90d8-48bcdc4f606c</t>
  </si>
  <si>
    <t>2020-11-24T17:59:46</t>
  </si>
  <si>
    <t>2020-11-24T20:56:43.117+03:00</t>
  </si>
  <si>
    <t>2020-12-06T17:25:56.617+03:00</t>
  </si>
  <si>
    <t>2020-11-16T10:20:00.000+03:00</t>
  </si>
  <si>
    <t>Nasro Mohamed Foodcade</t>
  </si>
  <si>
    <t>2020-11-18T10:20:00.000+03:00</t>
  </si>
  <si>
    <t>2020-11-19T10:20:00.000+03:00</t>
  </si>
  <si>
    <t>52d2a712-aebb-4a9e-91cc-40c2dd243578</t>
  </si>
  <si>
    <t>2020-11-24T18:23:28</t>
  </si>
  <si>
    <t>2020-11-24T21:20:09.671+03:00</t>
  </si>
  <si>
    <t>2020-11-24T21:42:18.311+03:00</t>
  </si>
  <si>
    <t>Mahad Mohamed Nur</t>
  </si>
  <si>
    <t>2020-11-16T10:36:00.000+03:00</t>
  </si>
  <si>
    <t>Roda Abdullahi Nur</t>
  </si>
  <si>
    <t>Mursal</t>
  </si>
  <si>
    <t>2020-11-17T10:40:00.000+03:00</t>
  </si>
  <si>
    <t>2020-11-19T10:36:00.000+03:00</t>
  </si>
  <si>
    <t>bbbee542-7126-4a4d-b47b-c118ace42916</t>
  </si>
  <si>
    <t>2020-11-24T18:54:03</t>
  </si>
  <si>
    <t>2021-03-24T09:36:36.792+03:00</t>
  </si>
  <si>
    <t>2021-03-24T09:50:43.576+03:00</t>
  </si>
  <si>
    <t>hilalali</t>
  </si>
  <si>
    <t>HA1</t>
  </si>
  <si>
    <t>2021-03-21</t>
  </si>
  <si>
    <t>2021-03-24T07:30:00.000+03:00</t>
  </si>
  <si>
    <t>Rahma Muhumed A.lahi</t>
  </si>
  <si>
    <t>Nasiye,26june</t>
  </si>
  <si>
    <t>2hrs</t>
  </si>
  <si>
    <t>2021-03-21T07:30:00.000+03:00</t>
  </si>
  <si>
    <t>2021-03-22T07:40:00.000+03:00</t>
  </si>
  <si>
    <t>2021-03-23T07:35:00.000+03:00</t>
  </si>
  <si>
    <t>2021-03-24T07:40:00.000+03:00</t>
  </si>
  <si>
    <t>6cb57d87-5f3c-46dc-99af-9092c877c990</t>
  </si>
  <si>
    <t>2021-03-24T06:50:57</t>
  </si>
  <si>
    <t>2021-03-24T09:51:07.009+03:00</t>
  </si>
  <si>
    <t>2021-03-24T10:11:50.478+03:00</t>
  </si>
  <si>
    <t>2021-03-21T08:00:00.000+03:00</t>
  </si>
  <si>
    <t>Xalimo dayb muhumed</t>
  </si>
  <si>
    <t>Idacada,26june</t>
  </si>
  <si>
    <t xml:space="preserve">11hrs and 30min
</t>
  </si>
  <si>
    <t>2021-03-22T08:13:00.000+03:00</t>
  </si>
  <si>
    <t>2021-03-23T08:10:00.000+03:00</t>
  </si>
  <si>
    <t>2021-03-24T08:15:00.000+03:00</t>
  </si>
  <si>
    <t>Since we consuming all that charcoal in this  traditional stove, we have to use jikokoa to save A lot.</t>
  </si>
  <si>
    <t>80cbf0cb-fe05-4e04-b88d-ae892c14e2fe</t>
  </si>
  <si>
    <t>2021-03-24T07:12:04</t>
  </si>
  <si>
    <t>2021-03-24T10:12:10.686+03:00</t>
  </si>
  <si>
    <t>2021-03-24T10:24:36.454+03:00</t>
  </si>
  <si>
    <t>2021-03-24T08:30:00.000+03:00</t>
  </si>
  <si>
    <t>Nimco Ahmed muse</t>
  </si>
  <si>
    <t>Xawadle,26june</t>
  </si>
  <si>
    <t>Kerosene Saliid gaas</t>
  </si>
  <si>
    <t>6hr</t>
  </si>
  <si>
    <t>2021-03-21T08:30:00.000+03:00</t>
  </si>
  <si>
    <t>2021-03-22T08:42:00.000+03:00</t>
  </si>
  <si>
    <t>2021-03-23T08:37:00.000+03:00</t>
  </si>
  <si>
    <t>2021-03-24T08:32:00.000+03:00</t>
  </si>
  <si>
    <t>2021-03-22T08:40:00.000+03:00</t>
  </si>
  <si>
    <t>2021-03-24T08:35:00.000+03:00</t>
  </si>
  <si>
    <t>3233342d-a935-43c9-8ba6-02eafe926b71</t>
  </si>
  <si>
    <t>2021-03-24T07:24:44</t>
  </si>
  <si>
    <t>2021-04-08T17:04:34.038+03:00</t>
  </si>
  <si>
    <t>2021-04-08T17:19:10.586+03:00</t>
  </si>
  <si>
    <t>FX1</t>
  </si>
  <si>
    <t>Farxiyo Xasan</t>
  </si>
  <si>
    <t>2021-04-04</t>
  </si>
  <si>
    <t>2021-04-04T16:10:00.000+03:00</t>
  </si>
  <si>
    <t>Basro Abdiqadi Maxamed</t>
  </si>
  <si>
    <t>Baarubax</t>
  </si>
  <si>
    <t>4 hours</t>
  </si>
  <si>
    <t>2021-04-05T17:00:00.000+03:00</t>
  </si>
  <si>
    <t>2021-04-06T15:00:00.000+03:00</t>
  </si>
  <si>
    <t>2021-04-07T15:35:00.000+03:00</t>
  </si>
  <si>
    <t>N/A</t>
  </si>
  <si>
    <t>8143e922-4051-4b23-876e-8971f6795f9f</t>
  </si>
  <si>
    <t>2021-04-08T14:19:19</t>
  </si>
  <si>
    <t>2021-04-08T17:11:56.758+03:00</t>
  </si>
  <si>
    <t>2021-04-08T17:18:20.716+03:00</t>
  </si>
  <si>
    <t>FX2</t>
  </si>
  <si>
    <t xml:space="preserve">Farxiyo Xasan </t>
  </si>
  <si>
    <t>2021-04-04T14:45:00.000+03:00</t>
  </si>
  <si>
    <t xml:space="preserve">Maaliko Cawil Abdilahi </t>
  </si>
  <si>
    <t>Geedjeceyl</t>
  </si>
  <si>
    <t>4 Hours and 30 minutes</t>
  </si>
  <si>
    <t>2021-04-05T15:15:00.000+03:00</t>
  </si>
  <si>
    <t>2021-04-06T16:30:00.000+03:00</t>
  </si>
  <si>
    <t>2021-04-07T16:10:00.000+03:00</t>
  </si>
  <si>
    <t>6310eea7-008c-4f23-90d6-a97a01efa4e1</t>
  </si>
  <si>
    <t>2021-04-08T14:19:20</t>
  </si>
  <si>
    <t>2021-04-08T17:19:52.764+03:00</t>
  </si>
  <si>
    <t>2021-04-08T17:42:44.817+03:00</t>
  </si>
  <si>
    <t>IC1</t>
  </si>
  <si>
    <t>Iqro Cilmi</t>
  </si>
  <si>
    <t>2021-04-04T14:30:00.000+03:00</t>
  </si>
  <si>
    <t>Caasha Ali Geedi</t>
  </si>
  <si>
    <t>Digfeer</t>
  </si>
  <si>
    <t>5 Hours</t>
  </si>
  <si>
    <t>2021-04-05T15:00:00.000+03:00</t>
  </si>
  <si>
    <t>2021-04-06T15:15:00.000+03:00</t>
  </si>
  <si>
    <t>2021-04-07T15:30:00.000+03:00</t>
  </si>
  <si>
    <t>ea31ac5b-64e4-43bf-aea4-7ff99f841c24</t>
  </si>
  <si>
    <t>2021-04-08T14:43:00</t>
  </si>
  <si>
    <t>2021-04-08T17:25:29.837+03:00</t>
  </si>
  <si>
    <t>2021-04-08T17:32:23.633+03:00</t>
  </si>
  <si>
    <t>IC2</t>
  </si>
  <si>
    <t xml:space="preserve">Iqro Cilmi </t>
  </si>
  <si>
    <t>2021-04-04T15:00:00.000+03:00</t>
  </si>
  <si>
    <t>Falastiin Ahmed Ali</t>
  </si>
  <si>
    <t>Saybiyaano</t>
  </si>
  <si>
    <t>6 hours</t>
  </si>
  <si>
    <t>2021-04-05T15:45:00.000+03:00</t>
  </si>
  <si>
    <t>2021-04-06T16:00:00.000+03:00</t>
  </si>
  <si>
    <t>2021-04-07T14:30:00.000+03:00</t>
  </si>
  <si>
    <t>3e70904f-df26-44d9-a125-ff2dc0740c04</t>
  </si>
  <si>
    <t>2021-04-08T14:43:01</t>
  </si>
  <si>
    <t>2021-04-08T17:33:11.077+03:00</t>
  </si>
  <si>
    <t>2021-04-08T17:42:34.542+03:00</t>
  </si>
  <si>
    <t>IC3</t>
  </si>
  <si>
    <t>2021-04-04T15:45:00.000+03:00</t>
  </si>
  <si>
    <t xml:space="preserve">Ramlo Cabdi </t>
  </si>
  <si>
    <t>Soonakay</t>
  </si>
  <si>
    <t>6 Hours and 30 minutes</t>
  </si>
  <si>
    <t>2021-04-05T16:10:00.000+03:00</t>
  </si>
  <si>
    <t>2021-04-06T17:15:00.000+03:00</t>
  </si>
  <si>
    <t>2021-04-07T16:45:00.000+03:00</t>
  </si>
  <si>
    <t>7a91885d-8ecb-4552-a095-9a60d23bf268</t>
  </si>
  <si>
    <t>2021-04-08T14:43:03</t>
  </si>
  <si>
    <t>2021-04-08T17:43:32.140+03:00</t>
  </si>
  <si>
    <t>2021-04-08T17:48:27.640+03:00</t>
  </si>
  <si>
    <t>AW1</t>
  </si>
  <si>
    <t>Asad Wali</t>
  </si>
  <si>
    <t>2021-04-04T15:30:00.000+03:00</t>
  </si>
  <si>
    <t>Sabriin Ahmed Cariif</t>
  </si>
  <si>
    <t>Dharkinley</t>
  </si>
  <si>
    <t>5 hours and 40 minutes</t>
  </si>
  <si>
    <t>2021-04-04T16:30:00.000+03:00</t>
  </si>
  <si>
    <t>2021-04-05T16:30:00.000+03:00</t>
  </si>
  <si>
    <t>2021-04-06T14:48:00.000+03:00</t>
  </si>
  <si>
    <t>2021-04-07T15:45:00.000+03:00</t>
  </si>
  <si>
    <t>e4dee6f0-a049-4a99-ac3a-c703ed9aa610</t>
  </si>
  <si>
    <t>2021-04-08T14:48:37</t>
  </si>
  <si>
    <t>2021-04-08T17:48:46.738+03:00</t>
  </si>
  <si>
    <t>2021-04-08T17:56:35.816+03:00</t>
  </si>
  <si>
    <t xml:space="preserve">FX3 </t>
  </si>
  <si>
    <t>Qamar Xasan Salaad</t>
  </si>
  <si>
    <t>Hool wadaag</t>
  </si>
  <si>
    <t>7 hours</t>
  </si>
  <si>
    <t>2021-04-04T16:00:00.000+03:00</t>
  </si>
  <si>
    <t>2021-04-05T16:00:00.000+03:00</t>
  </si>
  <si>
    <t>2021-04-06T15:45:00.000+03:00</t>
  </si>
  <si>
    <t>2021-04-07T16:40:00.000+03:00</t>
  </si>
  <si>
    <t>940b801f-319c-4080-b2c4-f9601b0a4a53</t>
  </si>
  <si>
    <t>2021-04-08T14:56:43</t>
  </si>
  <si>
    <t>2021-04-08T18:25:06.033+03:00</t>
  </si>
  <si>
    <t>2021-04-08T18:33:07.590+03:00</t>
  </si>
  <si>
    <t>Liiban Abshir</t>
  </si>
  <si>
    <t>2021-04-04T20:03:00.000+03:00</t>
  </si>
  <si>
    <t>Casho Abshir</t>
  </si>
  <si>
    <t>Bosaaso</t>
  </si>
  <si>
    <t>2 hours and 30 mintues</t>
  </si>
  <si>
    <t>2021-04-05T21:49:00.000+03:00</t>
  </si>
  <si>
    <t>2021-04-06T21:40:00.000+03:00</t>
  </si>
  <si>
    <t>2021-04-07T21:30:00.000+03:00</t>
  </si>
  <si>
    <t>73742120-89a5-4e90-827e-8324066eed0a</t>
  </si>
  <si>
    <t>2021-04-08T15:33:15</t>
  </si>
  <si>
    <t>2021-04-08T18:33:31.825+03:00</t>
  </si>
  <si>
    <t>2021-04-08T18:40:01.931+03:00</t>
  </si>
  <si>
    <t xml:space="preserve">Hudafi Ali </t>
  </si>
  <si>
    <t>2021-04-04T09:00:00.000+03:00</t>
  </si>
  <si>
    <t xml:space="preserve">Hibaaq Abdirahman </t>
  </si>
  <si>
    <t>Garawe</t>
  </si>
  <si>
    <t>3 hours and 30 mintues</t>
  </si>
  <si>
    <t>2021-04-05T09:00:00.000+03:00</t>
  </si>
  <si>
    <t>2021-04-06T09:03:00.000+03:00</t>
  </si>
  <si>
    <t>2021-04-07T09:00:00.000+03:00</t>
  </si>
  <si>
    <t>4af67c77-ad47-474d-86ef-a287935c8371</t>
  </si>
  <si>
    <t>2021-04-08T15:40:10</t>
  </si>
  <si>
    <t>2021-04-08T18:40:43.543+03:00</t>
  </si>
  <si>
    <t>2021-04-08T18:48:46.079+03:00</t>
  </si>
  <si>
    <t xml:space="preserve">Cumar Xuseen </t>
  </si>
  <si>
    <t xml:space="preserve">Safa Dahir Xuseen </t>
  </si>
  <si>
    <t>Biyo dhacey</t>
  </si>
  <si>
    <t>2 hours</t>
  </si>
  <si>
    <t>2021-04-06T15:50:00.000+03:00</t>
  </si>
  <si>
    <t>2021-04-07T15:55:00.000+03:00</t>
  </si>
  <si>
    <t>b9a6a6a8-86dc-4c11-ba7c-ee180ee62c55</t>
  </si>
  <si>
    <t>2021-04-08T16:13:45</t>
  </si>
  <si>
    <t>2021-04-08T18:48:53.425+03:00</t>
  </si>
  <si>
    <t>2021-04-08T18:55:12.441+03:00</t>
  </si>
  <si>
    <t xml:space="preserve">CX2 </t>
  </si>
  <si>
    <t xml:space="preserve">Ifrax Daahir Xuseen </t>
  </si>
  <si>
    <t xml:space="preserve">Goljano </t>
  </si>
  <si>
    <t>1 Hour and 30 mintues</t>
  </si>
  <si>
    <t>2021-04-06T16:05:00.000+03:00</t>
  </si>
  <si>
    <t>c55141ad-30c3-4f6b-b91f-f9a185f8ba06</t>
  </si>
  <si>
    <t>2021-04-08T16:13:48</t>
  </si>
  <si>
    <t>2021-04-08T19:08:37.118+03:00</t>
  </si>
  <si>
    <t>2021-04-08T19:13:34.820+03:00</t>
  </si>
  <si>
    <t>AR1</t>
  </si>
  <si>
    <t>Abdirazak</t>
  </si>
  <si>
    <t>2021-04-04T16:15:00.000+03:00</t>
  </si>
  <si>
    <t>Xaliimo Xuseen</t>
  </si>
  <si>
    <t>Wabari</t>
  </si>
  <si>
    <t>2021-04-06T15:40:00.000+03:00</t>
  </si>
  <si>
    <t>ea126017-69a5-4dc8-90cb-cd9497086d20</t>
  </si>
  <si>
    <t>2021-04-08T16:13:49</t>
  </si>
  <si>
    <t>2021-04-08T19:14:38.036+03:00</t>
  </si>
  <si>
    <t>2021-04-08T19:24:05.959+03:00</t>
  </si>
  <si>
    <t>AF1</t>
  </si>
  <si>
    <t>Abdifatah</t>
  </si>
  <si>
    <t>2021-04-04T17:00:00.000+03:00</t>
  </si>
  <si>
    <t xml:space="preserve">Xawo Cali Cisman </t>
  </si>
  <si>
    <t xml:space="preserve">Hodan </t>
  </si>
  <si>
    <t>Firewood Xaabo</t>
  </si>
  <si>
    <t>2021-04-04T19:20:00.000+03:00</t>
  </si>
  <si>
    <t>2021-04-06T16:38:00.000+03:00</t>
  </si>
  <si>
    <t>2021-04-07T16:50:00.000+03:00</t>
  </si>
  <si>
    <t>10b5113d-01ef-4c84-b4d9-29b25af65150</t>
  </si>
  <si>
    <t>2021-04-08T16:24:17</t>
  </si>
  <si>
    <t>2021-04-08T19:25:46.603+03:00</t>
  </si>
  <si>
    <t>2021-04-08T19:31:13.017+03:00</t>
  </si>
  <si>
    <t>AF2</t>
  </si>
  <si>
    <t>Faay Gududey</t>
  </si>
  <si>
    <t xml:space="preserve">Xamar jajab </t>
  </si>
  <si>
    <t>5 hours</t>
  </si>
  <si>
    <t>2021-04-06T16:20:00.000+03:00</t>
  </si>
  <si>
    <t>2021-04-07T16:30:00.000+03:00</t>
  </si>
  <si>
    <t>cdbf0c59-1f83-47fe-bd8a-d188d30a8fdd</t>
  </si>
  <si>
    <t>2021-04-08T16:31:24</t>
  </si>
  <si>
    <t>KPT Day 0</t>
  </si>
  <si>
    <t>KPT DAY 1</t>
  </si>
  <si>
    <t>KPT DAY 2</t>
  </si>
  <si>
    <t>KPT DAY 3</t>
  </si>
  <si>
    <t>HH Size</t>
  </si>
  <si>
    <t>Per Capita</t>
  </si>
  <si>
    <t>start_Day_0</t>
  </si>
  <si>
    <t>end_Day_0</t>
  </si>
  <si>
    <t>username_Day_0</t>
  </si>
  <si>
    <t>Agree with the household on a suitable, covered &amp; dry place for the USE PILE and the COLLECT PILE.  The piles are not right next to each other. Determine roughly how much wood/charcoal/other fuels the household uses per day and ensure that at least four times this amount is put aside in the use pile. During the day 0, the household must only use wood/charcoal from the use pile, any wood/charcoal that is collected must go on the collect pile. Do not round up any readings_Day_0</t>
  </si>
  <si>
    <t>Please input the TIME and DATE of carrying out this survey.</t>
  </si>
  <si>
    <t>What is the serial number of the most recently received JIKOKOA/JIKOKOA XTRA stove?(use the format 1XXXXXXXX to type manually) Wa maxey number ka taxanaha ah e JIKOAKOA/JIKOAKOA Xtara e ku so gacan galey(isticmaal qaabka 1xxxxxxxx si manual ah )</t>
  </si>
  <si>
    <t>Weight of CHARCOAL fuel in use pile . Type 0 if respondent does not use charcoal.(Initial stock measured on day 0 -total amount the family has at the start of the study).</t>
  </si>
  <si>
    <t>Weight of FIREWOOD fuel in use pile . Type 0 if respondent does not use firewood. (Initial stock measured on day 0 -total amount the family has at the start of the study).</t>
  </si>
  <si>
    <t>NOTE!! Where firewood is involved take 3 random pieces of wood and take 3 moisture readings from each of the pieces and record them separately in the sections that follow.</t>
  </si>
  <si>
    <t>1st FIREWOOD SAMPLE. Please type in the 1st moisture readings as they appear on your moisture meter reader(Day 0).</t>
  </si>
  <si>
    <t>1st FIREWOOD SAMPLE. Please type in the 2nd moisture readings as they appear on your moisture meter reader(Day 0).</t>
  </si>
  <si>
    <t>1st FIREWOOD SAMPLE. Please type in the 3rd moisture readings as they appear on your moisture meter reader(Day 0).</t>
  </si>
  <si>
    <t>2nd FIREWOOD SAMPLE. Please type in the 1st moisture readings as they appear on your moisture meter reader(Day 0).</t>
  </si>
  <si>
    <t>2nd FIREWOOD SAMPLE. Please type in the 2nd moisture readings as they appear on your moisture meter reader(Day 0).</t>
  </si>
  <si>
    <t>2nd FIREWOOD SAMPLE. Please type in the 3rd moisture readings as they appear on your moisture meter reader(Day 0).</t>
  </si>
  <si>
    <t>3rd FIREWOOD SAMPLE. Please type in the 1st moisture readings as they appear on your moisture meter reader(Day 0).</t>
  </si>
  <si>
    <t>3rd FIREWOOD SAMPLE. Please type in the 2nd moisture readings as they appear on your moisture meter reader(Day 0).</t>
  </si>
  <si>
    <t>3rd FIREWOOD SAMPLE. Please type in the 3rd moisture readings as they appear on your moisture meter reader(Day 0).</t>
  </si>
  <si>
    <t>Weight of ELECTRICITY fuel (Kwh Units or meter readings) in use pile measured in Kwh Units or meter readings . Type 0 if respondent does not use electricity to cook. (Initial stock measured on day 0 -total amount the family has at the start of the study).</t>
  </si>
  <si>
    <t>Weight of KEROSENE fuel in use pile . Type 0 if respondent does not use kerosene to cook. (Initial stock measured on day 0 -total amount the family has at the start of the study).</t>
  </si>
  <si>
    <t>Weight of LPG fuel in use pile. Type 0 if respondent does not use LPG to cook. (Initial stock measured on day 0 -total amount the family has at the start of the study).</t>
  </si>
  <si>
    <t>Weight of OTHER fuel types other than the ones mentioned earlier in this survey in use pile. Type 0 if respondent does not use other fuel types to cook. (Initial stock measured on day 0 (total amount the family has at the start of the study).</t>
  </si>
  <si>
    <t>Please explain the "OTHER" fuel type you measured in the previous question.</t>
  </si>
  <si>
    <t>Is your stove and fuel use pattern different between dry and rainy season? Girgirahagu isticmalkisa dhuxusha miyu kaladuwanyahay labada xili ee guga iyo xagaga</t>
  </si>
  <si>
    <t>Please explain the difference e.g. state in which season you use more fuel.</t>
  </si>
  <si>
    <t>Please select the date and time of your NEXT visit.(Day 1)</t>
  </si>
  <si>
    <t>You have come to the end of Day 0 KPT survey. Thank you. Please prepare for tomorrow's visit appropriately. The questions that follow are to be administered during your visit tomorrow for the Day 1 of the KPT survey.</t>
  </si>
  <si>
    <t>start_Day_1</t>
  </si>
  <si>
    <t>end_Day_1</t>
  </si>
  <si>
    <t>username_Day_1</t>
  </si>
  <si>
    <t>Agree with the household on a suitable, covered &amp; dry place for the USE PILE and the COLLECT PILE.  The piles are not right next to each other. Determine roughly how much wood/charcoal/other fuels the household uses per day and ensure that at least four times this amount is put aside in the use pile. During the day 0, the household must only use wood/charcoal from the use pile, any wood/charcoal that is collected must go on the collect pile. Do not round up any readings_Day_1</t>
  </si>
  <si>
    <t>Please input the TIME and DATE of carrying out this survey(Day 1).</t>
  </si>
  <si>
    <t>Please select all fuel types that are in use in the household</t>
  </si>
  <si>
    <t>Please select all fuel types that are in use in the household/Charcoal</t>
  </si>
  <si>
    <t>Please select all fuel types that are in use in the household/Firewood</t>
  </si>
  <si>
    <t>Please select all fuel types that are in use in the household/LPG</t>
  </si>
  <si>
    <t>Please select all fuel types that are in use in the household/Electricity</t>
  </si>
  <si>
    <t>Please select all fuel types that are in use in the household/Kerosene</t>
  </si>
  <si>
    <t>Please select all fuel types that are in use in the household/Other</t>
  </si>
  <si>
    <t>Weight of CHARCOAL fuel in use pile (Day 1-remaining from the previous day)</t>
  </si>
  <si>
    <t>Weight of CHARCOAL fuel added from collect pile .(Day 1- If no fuel has been added please type 0)</t>
  </si>
  <si>
    <t>Weight of FIREWOOD fuel in use pile (Day 1-remaining from the previous day)</t>
  </si>
  <si>
    <t>Weight of FIREWOOD fuel added from collect pile .(Day 1- If no fuel has been added please type 0)</t>
  </si>
  <si>
    <t>1st FIREWOOD SAMPLE. Please type in the 1st moisture readings as they appear on your moisture meter reader(Day 1).</t>
  </si>
  <si>
    <t>1st FIREWOOD SAMPLE. Please type in the 2nd moisture readings as they appear on your moisture meter reader(Day 1).</t>
  </si>
  <si>
    <t>1st FIREWOOD SAMPLE. Please type in the 3rd moisture readings as they appear on your moisture meter reader(Day 1).</t>
  </si>
  <si>
    <t>2nd FIREWOOD SAMPLE. Please type in the 1st moisture readings as they appear on your moisture meter reader(Day 1).</t>
  </si>
  <si>
    <t>2nd FIREWOOD SAMPLE. Please type in the 2nd moisture readings as they appear on your moisture meter reader(Day 1).</t>
  </si>
  <si>
    <t>2nd FIREWOOD SAMPLE. Please type in the 3rd moisture readings as they appear on your moisture meter reader(Day 1).</t>
  </si>
  <si>
    <t>3rd FIREWOOD SAMPLE. Please type in the 1st  moisture readings as they appear on your moisture meter reader(Day 1).</t>
  </si>
  <si>
    <t>3rd FIREWOOD SAMPLE. Please type in the 2nd moisture readings as they appear on your moisture meter reader(Day 1).</t>
  </si>
  <si>
    <t>3rd FIREWOOD SAMPLE. Please type in the3rd moisture readings as they appear on your moisture meter reader(Day 1).</t>
  </si>
  <si>
    <t>Weight of ELECTRICITY fuel(Kwh Units or meter readings) or units in use pile (Day 1-remaining from the previous day)</t>
  </si>
  <si>
    <t>Weight of ELECTRICITY fuel (Kwh Units or meter readings) added from collect pile .(Day 1- If no fuel has been added please type 0)</t>
  </si>
  <si>
    <t>Weight of KEROSENE fuel in use pile (Day 1-remaining from the previous day)</t>
  </si>
  <si>
    <t>Weight of KEROSENE fuel added from collect pile .(Day 1- If no fuel has been added please type 0)</t>
  </si>
  <si>
    <t>Weight of LPG fuel in use pile (Day 1-remaining from the previous day)</t>
  </si>
  <si>
    <t>Weight of LPG fuel added from collect pile .(Day 1- If no fuel has been added please type 0)</t>
  </si>
  <si>
    <t>Weight of OTHER fuel in use pile (Day 1-remaining from the previous day)</t>
  </si>
  <si>
    <t>Weight of OTHER fuel added from collect pile .(Day 1- If no fuel has been added please type 0)</t>
  </si>
  <si>
    <t>Please explain the "OTHER" fuel type you selected..x</t>
  </si>
  <si>
    <t>How many CHILDREN age 0-14 YEARS ate the meals prepared since the last visit yesterday(Day 0-in the last 24 hours)?</t>
  </si>
  <si>
    <t>How many FEMALES OVER 14 YEARS ate the meals prepared since the last visit yesterday(Day 0 in the last 24 hours)?</t>
  </si>
  <si>
    <t>How many MALES age 15-59 YEARS ate the meals prepared since the last visit yesterday(Day 0 in the last 24 hours)?</t>
  </si>
  <si>
    <t>How many MALES OVER 59 YEARS ate the meals prepared since the last visit yesterday(Day 0 in the last 24 hours)?</t>
  </si>
  <si>
    <t>Please select the date and time of your NEST visit.(Day 2)</t>
  </si>
  <si>
    <t>Other observations or comments? Ask the respondent if he/she wpuld like to add anything and also consider this question yourself. Wax kale o dheerad ah faahfahin ama su'aal ah adu qudhadu su'aashan tix gali.x</t>
  </si>
  <si>
    <t>Column BO Translation</t>
  </si>
  <si>
    <t>You have come to the end of Day 1 KPT survey. Thank you. Please prepare for tomorrow's visit appropriately. The questions that follow are to be administered during your visit tomorrow for the Day 2 of the KPT survey.</t>
  </si>
  <si>
    <t>start_Day_2</t>
  </si>
  <si>
    <t>end_Day_2</t>
  </si>
  <si>
    <t>username_Day_2</t>
  </si>
  <si>
    <t>Agree with the household on a suitable, covered &amp; dry place for the USE PILE and the COLLECT PILE.  The piles are not right next to each other. Determine roughly how much wood/charcoal/other fuels the household uses per day and ensure that at least four times this amount is put aside in the use pile. During the day 0, the household must only use wood/charcoal from the use pile, any wood/charcoal that is collected must go on the collect pile. Do not round up any readings_Day_2</t>
  </si>
  <si>
    <t>Please input the TIME and DATE of carrying out this survey(Day 2).</t>
  </si>
  <si>
    <t>Please select all fuel types that are in use in the household._Day_2</t>
  </si>
  <si>
    <t>Please select all fuel types that are in use in the household./Charcoal_Day_2</t>
  </si>
  <si>
    <t>Please select all fuel types that are in use in the household./Firewood_Day_2</t>
  </si>
  <si>
    <t>Please select all fuel types that are in use in the household./LPG_Day_2</t>
  </si>
  <si>
    <t>Please select all fuel types that are in use in the household./Electricity_Day_2</t>
  </si>
  <si>
    <t>Please select all fuel types that are in use in the household./Kerosene_Day_2</t>
  </si>
  <si>
    <t>Please select all fuel types that are in use in the household./Other_Day_2</t>
  </si>
  <si>
    <t>Weight of CHARCOAL fuel in use pile (Day 2-remaining from the previous day)</t>
  </si>
  <si>
    <t>Weight of CHARCOAL fuel added from collect pile .(Day 2- If no fuel has been added please type 0)</t>
  </si>
  <si>
    <t>Weight of FIREWOOD fuel in use pile (Day 2-remaining from the previous day)</t>
  </si>
  <si>
    <t>Weight of FIREWOOD fuel added from collect pile. (Day 2-If no fuel has been added please type 0).</t>
  </si>
  <si>
    <t>1st FIREWOOD SAMPLE. Please type in the 1st moisture readings as they appear on your moisture meter reader(Day 2).</t>
  </si>
  <si>
    <t>1st FIREWOOD SAMPLE. Please type in the 2nd moisture readings as they appear on your moisture meter reader(Day 2).</t>
  </si>
  <si>
    <t>1st FIREWOOD SAMPLE. Please type in the 3rd moisture readings as they appear on your moisture meter reader(Day 2).</t>
  </si>
  <si>
    <t>2nd FIREWOOD SAMPLE. Please type in the 1st moisture readings as they appear on your moisture meter reader(Day 2).</t>
  </si>
  <si>
    <t>2nd FIREWOOD SAMPLE. Please type in the 2nd moisture readings as they appear on your moisture meter reader(Day 2).</t>
  </si>
  <si>
    <t>2nd FIREWOOD SAMPLE. Please type in the 3rd moisture readings as they appear on your moisture meter reader(Day 2).</t>
  </si>
  <si>
    <t>3rd FIREWOOD SAMPLE. Please type in the 1st moisture readings as they appear on your moisture meter reader(Day 2).</t>
  </si>
  <si>
    <t>3rd FIREWOOD SAMPLE. Please type in the 2nd moisture readings as they appear on your moisture meter reader(Day 2).</t>
  </si>
  <si>
    <t>3rd FIREWOOD SAMPLE. Please type in the 3rd moisture readings as they appear on your moisture meter reader(Day 2).</t>
  </si>
  <si>
    <t>Weight of ELECTRICITY fuel (Kwh Units or meter readings) in use pile (Day 2-remaining from the previous day)</t>
  </si>
  <si>
    <t>Weight of ELECTRICITY fuel (Kwh Units or meter readings) added from collect pile .(Day 2- If no fuel has been added please type 0)</t>
  </si>
  <si>
    <t>Weight of KEROSENE fuel in use pile (Day 2-remaining from the previous day)</t>
  </si>
  <si>
    <t>Weight of KEROSENE fuel added from collect pile .(Day 2- If no fuel has been added please type 0)</t>
  </si>
  <si>
    <t>Weight of LPG fuel in use pile (Day 2-remaining from the previous day)</t>
  </si>
  <si>
    <t>Weight of LPG fuel added from collect pile .(Day 2- If no fuel has been added please type 0)</t>
  </si>
  <si>
    <t>Weight of OTHER fuel in use pile (Day 2-remaining from the previous day)</t>
  </si>
  <si>
    <t>Weight of OTHER fuel added from collect pile .(Day 2- If no fuel has been added please type 0)</t>
  </si>
  <si>
    <t>Please explain the "OTHER" fuel type you selected..y</t>
  </si>
  <si>
    <t>How many CHILDREN age 0-14 YEARS ate the meals prepared since the last visit yesterday(Day 1-in the last 24 hours)?</t>
  </si>
  <si>
    <t>How many FEMALES OVER 14 YEARS ate the meals prepared since the last visit yesterday(Day 1 in the last 24 hours)?</t>
  </si>
  <si>
    <t>How many MALES age 15-59 YEARS ate the meals prepared since the last visit yesterday(Day 1- in the last 24 hours)?</t>
  </si>
  <si>
    <t>How many MALES OVER 59 YEARS ate the meals prepared since the last visit yesterday(Day 1- in the last 24 hours)?</t>
  </si>
  <si>
    <t>Please select the date and time of your next visit.(Day 3)</t>
  </si>
  <si>
    <t>Other observations or comments? Ask the respondent if he/she wpuld like to add anything and also consider this question yourself. Wax kale o dheerad ah faahfahin ama su'aal ah adu qudhadu su'aashan tix gali.y</t>
  </si>
  <si>
    <t>You have come to the end of Day 2 KPT survey. Thank you. Please prepare for tomorrow's visit appropriately. The questions that follow are to be administered during your visit tomorrow for the Day 2 of the KPT survey.</t>
  </si>
  <si>
    <t>start_Day_3</t>
  </si>
  <si>
    <t>end_Day_3</t>
  </si>
  <si>
    <t>username_Day_3</t>
  </si>
  <si>
    <t>Agree with the household on a suitable, covered &amp; dry place for the USE PILE and the COLLECT PILE.  The piles are not right next to each other. Determine roughly how much wood/charcoal/other fuels the household uses per day and ensure that at least four times this amount is put aside in the use pile. During the day 0, the household must only use wood/charcoal from the use pile, any wood/charcoal that is collected must go on the collect pile. Do not round up any readings_Day_3</t>
  </si>
  <si>
    <t>Please input the TIME and DATE of carrying out this survey(Day 3).</t>
  </si>
  <si>
    <t>Please select all fuel types that are in use in the household._Day_3</t>
  </si>
  <si>
    <t>Please select all fuel types that are in use in the household./Charcoal_Day_3</t>
  </si>
  <si>
    <t>Please select all fuel types that are in use in the household./Firewood_Day_3</t>
  </si>
  <si>
    <t>Please select all fuel types that are in use in the household./LPG_Day_3</t>
  </si>
  <si>
    <t>Please select all fuel types that are in use in the household./Electricity_Day_3</t>
  </si>
  <si>
    <t>Please select all fuel types that are in use in the household./Kerosene_Day_3</t>
  </si>
  <si>
    <t>Please select all fuel types that are in use in the household./Other_Day_3</t>
  </si>
  <si>
    <t>Weight of CHARCOAL fuel in use pile (Day 3-remaining from the previous day)</t>
  </si>
  <si>
    <t>Weight of CHARCOAL fuel added from collect pile.(Day 3-If no fuel has been added please type 0)</t>
  </si>
  <si>
    <t>Weight of FIREWOOD fuel in use pile (Day 3-remaining from the previous day)</t>
  </si>
  <si>
    <t>Weight of FIREWOOD fuel added from collect pile. (Day 3-If no fuel has been added please type 0).</t>
  </si>
  <si>
    <t>1st FIREWOOD SAMPLE. Please type in the 1st moisture readings as they appear on your moisture meter reader(Day 3).</t>
  </si>
  <si>
    <t>1st FIREWOOD SAMPLE. Please type in the 2nd moisture readings as they appear on your moisture meter reader(Day 3).</t>
  </si>
  <si>
    <t>1st FIREWOOD SAMPLE. Please type in the 3rd moisture readings as they appear on your moisture meter reader(Day 3).</t>
  </si>
  <si>
    <t>2nd FIREWOOD SAMPLE. Please type in the 1st moisture readings as they appear on your moisture meter reader(Day 3).</t>
  </si>
  <si>
    <t>2nd FIREWOOD SAMPLE. Please type in the 2nd moisture readings as they appear on your moisture meter reader(Day 3).</t>
  </si>
  <si>
    <t>2nd FIREWOOD SAMPLE. Please type in the 3rd moisture readings as they appear on your moisture meter reader(Day 3).</t>
  </si>
  <si>
    <t>3rd FIREWOOD SAMPLE. Please type in the 1st moisture readings as they appear on your moisture meter reader(Day 3).</t>
  </si>
  <si>
    <t>3rd FIREWOOD SAMPLE. Please type in the 2nd moisture readings as they appear on your moisture meter reader(Day 3).</t>
  </si>
  <si>
    <t>3rd FIREWOOD SAMPLE. Please type in the 3rd moisture readings as they appear on your moisture meter reader(Day 3).</t>
  </si>
  <si>
    <t>Weight of ELECTRICITY fuel (Kwh Units or meter readings) in use pile (Day 3-remaining from the previous day)</t>
  </si>
  <si>
    <t>Weight of ELECTRICITY fuel (Kwh Units or meter readings) added from collect pile .(Day 3- If no fuel has been added please type 0)</t>
  </si>
  <si>
    <t>Weight of KEROSENE fuel in use pile (Day 3-remaining from the previous day)</t>
  </si>
  <si>
    <t>Weight of KEROSENE fuel added from collect pile. (Day 3-If no fuel has been added please type 0)</t>
  </si>
  <si>
    <t>Weight of LPG fuel in use pile (Day 3-remaining from the previous day)</t>
  </si>
  <si>
    <t>Weight of LPG fuel added from collect pile. This includes any additional LPG bought since yesterday. (Day 3-If no fuel has been added please type 0).</t>
  </si>
  <si>
    <t>Weight of OTHER fuel in use pile (Day 3-remaining from the previous day)</t>
  </si>
  <si>
    <t>Weight of OTHER fuel added from collect pile. (Day 3-If no fuel has been added please type 0).</t>
  </si>
  <si>
    <t>Please explain the "OTHER" fuel type you selected.</t>
  </si>
  <si>
    <t>How many CHILDREN age 0-14 YEARS ate the meals prepared since the last visit yesterday(Day 2-in the last 24 hours)?</t>
  </si>
  <si>
    <t>How many FEMALES OVER 14 YEARS ate the meals prepared since the last visit yesterday(Day 2 in the last 24 hours)?</t>
  </si>
  <si>
    <t>How many MALES age 15-59 YEARS ate the meals prepared since the last visit yesterday(Day 2- in the last 24 hours)?</t>
  </si>
  <si>
    <t>How many MALES OVER 59 YEARS ate the meals prepared since the last visit yesterday(Day 2- in the last 24 hours)?</t>
  </si>
  <si>
    <t>Other observations or comments? Ask the respondent if he/she wpuld like to add anything and also consider this question yourself. Wax kale o dheerad ah faahfahin ama su'aal ah adu qudhadu su'aashan tix gali</t>
  </si>
  <si>
    <t>Respondent Region</t>
  </si>
  <si>
    <t>You have come to the end of Day 3 KPT survey. Thank you for taking your time to participate in this survey.</t>
  </si>
  <si>
    <t>Charcoal Used Day 1</t>
  </si>
  <si>
    <t>Charcoal Used Day 2</t>
  </si>
  <si>
    <t>Charcoal Used Day 3</t>
  </si>
  <si>
    <t>Firewood Used Day 1</t>
  </si>
  <si>
    <t>Firewood Used Day 2</t>
  </si>
  <si>
    <t>Firewood Used Day 3</t>
  </si>
  <si>
    <t>LPG Used Day 1</t>
  </si>
  <si>
    <t>LPG Used Day 2</t>
  </si>
  <si>
    <t>LPG Used Day 3</t>
  </si>
  <si>
    <t>Kerosene Used Day 1</t>
  </si>
  <si>
    <t>Kerosene Used Day 2</t>
  </si>
  <si>
    <t>Kerosene Used Day 3</t>
  </si>
  <si>
    <t>Project Average Charcoal Use per hh per day</t>
  </si>
  <si>
    <t>Average firewood use per day</t>
  </si>
  <si>
    <t>Average LPG use per day</t>
  </si>
  <si>
    <t>Average Kerosene use per day</t>
  </si>
  <si>
    <t>Project Average Charcoal Use per capita per day (Kg)</t>
  </si>
  <si>
    <t>Week Ending Date</t>
  </si>
  <si>
    <t>ahmedaden</t>
  </si>
  <si>
    <t>2021-04-05T18:08:00.000+03:00</t>
  </si>
  <si>
    <t>NO/may</t>
  </si>
  <si>
    <t>2021-04-06T18:08:00.000+03:00</t>
  </si>
  <si>
    <t>2021-04-06T17:10:00.000+03:00</t>
  </si>
  <si>
    <t>2021-04-07T17:16:00.000+03:00</t>
  </si>
  <si>
    <t>2021-04-07T17:14:00.000+03:00</t>
  </si>
  <si>
    <t>2021-04-08T17:12:00.000+03:00</t>
  </si>
  <si>
    <t>2021-04-08T17:13:00.000+03:00</t>
  </si>
  <si>
    <t>SOMALILAND</t>
  </si>
  <si>
    <t>2021-04-04T09:13:00.000+03:00</t>
  </si>
  <si>
    <t>2021-04-05T09:14:00.000+03:00</t>
  </si>
  <si>
    <t>2021-04-05T09:30:00.000+03:00</t>
  </si>
  <si>
    <t>Charcoal LPG</t>
  </si>
  <si>
    <t>2021-04-05T09:35:00.000+03:00</t>
  </si>
  <si>
    <t>Nothing</t>
  </si>
  <si>
    <t>2021-04-06T09:30:00.000+03:00</t>
  </si>
  <si>
    <t>2021-04-07T09:30:00.000+03:00</t>
  </si>
  <si>
    <t>Done</t>
  </si>
  <si>
    <t>Thank you</t>
  </si>
  <si>
    <t>Average HH Size</t>
  </si>
  <si>
    <t>najahmohamed</t>
  </si>
  <si>
    <t>2021-04-04T09:30:00.000+03:00</t>
  </si>
  <si>
    <t>2021-04-05T08:00:00.000+03:00</t>
  </si>
  <si>
    <t>2021-04-05T08:25:00.000+03:00</t>
  </si>
  <si>
    <t>2021-04-06T08:20:00.000+03:00</t>
  </si>
  <si>
    <t>2021-04-06T09:00:00.000+03:00</t>
  </si>
  <si>
    <t>2021-04-07T08:40:00.000+03:00</t>
  </si>
  <si>
    <t>2021-04-07T08:00:00.000+03:00</t>
  </si>
  <si>
    <t>Thanks</t>
  </si>
  <si>
    <t>2021-04-04T10:31:00.000+03:00</t>
  </si>
  <si>
    <t>2021-04-05T10:32:00.000+03:00</t>
  </si>
  <si>
    <t>2021-04-05T10:30:00.000+03:00</t>
  </si>
  <si>
    <t>2021-04-06T10:30:00.000+03:00</t>
  </si>
  <si>
    <t>Keep going</t>
  </si>
  <si>
    <t>2021-04-06T10:15:00.000+03:00</t>
  </si>
  <si>
    <t>2021-04-07T10:00:00.000+03:00</t>
  </si>
  <si>
    <t>2021-04-04T10:56:00.000+03:00</t>
  </si>
  <si>
    <t>2021-04-05T09:15:00.000+03:00</t>
  </si>
  <si>
    <t>2021-04-05T08:52:00.000+03:00</t>
  </si>
  <si>
    <t>2021-04-06T08:50:00.000+03:00</t>
  </si>
  <si>
    <t>No comment</t>
  </si>
  <si>
    <t>2021-04-06T08:52:00.000+03:00</t>
  </si>
  <si>
    <t>2021-04-07T07:50:00.000+03:00</t>
  </si>
  <si>
    <t>2021-04-07T08:51:00.000+03:00</t>
  </si>
  <si>
    <t>2021-04-04T11:25:00.000+03:00</t>
  </si>
  <si>
    <t>LPG Charcoal</t>
  </si>
  <si>
    <t>2021-04-06T09:01:00.000+03:00</t>
  </si>
  <si>
    <t>2021-04-06T09:12:00.000+03:00</t>
  </si>
  <si>
    <t>2021-04-07T09:15:00.000+03:00</t>
  </si>
  <si>
    <t>2021-04-07T08:56:00.000+03:00</t>
  </si>
  <si>
    <t>liibaan Khaliif sheikh Elmi</t>
  </si>
  <si>
    <t>2021-04-04T13:28:00.000+03:00</t>
  </si>
  <si>
    <t>2021-04-04T13:29:00.000+03:00</t>
  </si>
  <si>
    <t>liibaan khaliif sheikh Elmi</t>
  </si>
  <si>
    <t>2021-04-05T13:30:00.000+03:00</t>
  </si>
  <si>
    <t>2021-04-06T13:30:00.000+03:00</t>
  </si>
  <si>
    <t>Maya</t>
  </si>
  <si>
    <t>Liibaan Khaliif sheikh Elmi</t>
  </si>
  <si>
    <t>2021-04-07T13:30:00.000+03:00</t>
  </si>
  <si>
    <t>SOUTHWEST</t>
  </si>
  <si>
    <t>cabdinuur cabdiraxmaan</t>
  </si>
  <si>
    <t>2021-04-04T17:31:00.000+03:00</t>
  </si>
  <si>
    <t>2021-04-05T17:31:00.000+03:00</t>
  </si>
  <si>
    <t>2021-04-05T17:03:00.000+03:00</t>
  </si>
  <si>
    <t>2021-04-06T17:08:00.000+03:00</t>
  </si>
  <si>
    <t>2021-04-07T17:15:00.000+03:00</t>
  </si>
  <si>
    <t>2021-04-07T17:10:00.000+03:00</t>
  </si>
  <si>
    <t>PUNTLAND</t>
  </si>
  <si>
    <t>kaltunmohamed</t>
  </si>
  <si>
    <t>2021-04-04T13:04:00.000+03:00</t>
  </si>
  <si>
    <t>2021-04-05T13:05:00.000+03:00</t>
  </si>
  <si>
    <t>cumarxuseen</t>
  </si>
  <si>
    <t>2021-04-05T11:50:00.000+03:00</t>
  </si>
  <si>
    <t>2021-04-06T11:52:00.000+03:00</t>
  </si>
  <si>
    <t>2021-04-06T13:07:00.000+03:00</t>
  </si>
  <si>
    <t>2021-04-07T13:07:00.000+03:00</t>
  </si>
  <si>
    <t>2021-04-07T13:10:00.000+03:00</t>
  </si>
  <si>
    <t>maxamed cali</t>
  </si>
  <si>
    <t>2021-04-03T09:37:00.000+03:00</t>
  </si>
  <si>
    <t>2021-04-04T09:40:00.000+03:00</t>
  </si>
  <si>
    <t>2021-04-04T10:27:00.000+03:00</t>
  </si>
  <si>
    <t>2021-04-05T10:28:00.000+03:00</t>
  </si>
  <si>
    <t>Maya shugrn</t>
  </si>
  <si>
    <t>No Thanks</t>
  </si>
  <si>
    <t>2021-04-05T09:57:00.000+03:00</t>
  </si>
  <si>
    <t>2021-04-06T09:58:00.000+03:00</t>
  </si>
  <si>
    <t>mahamedali</t>
  </si>
  <si>
    <t>2021-04-06T01:55:00.000+03:00</t>
  </si>
  <si>
    <t>BANADIR(MOGADISHU)</t>
  </si>
  <si>
    <t>2021-04-03T10:15:00.000+03:00</t>
  </si>
  <si>
    <t>2021-04-04T10:17:00.000+03:00</t>
  </si>
  <si>
    <t>2021-04-04T10:25:00.000+03:00</t>
  </si>
  <si>
    <t>2021-04-05T10:26:00.000+03:00</t>
  </si>
  <si>
    <t>2021-04-05T09:52:00.000+03:00</t>
  </si>
  <si>
    <t>2021-04-06T09:56:00.000+03:00</t>
  </si>
  <si>
    <t>2021-04-06T02:01:00.000+03:00</t>
  </si>
  <si>
    <t>asad wali shiq</t>
  </si>
  <si>
    <t>2021-04-03T10:16:00.000+03:00</t>
  </si>
  <si>
    <t>2021-04-04T10:19:00.000+03:00</t>
  </si>
  <si>
    <t>asad wali</t>
  </si>
  <si>
    <t>2021-04-04T10:06:00.000+03:00</t>
  </si>
  <si>
    <t>2021-04-05T10:06:00.000+03:00</t>
  </si>
  <si>
    <t>Asad wali sheik</t>
  </si>
  <si>
    <t>2021-04-06T10:06:00.000+03:00</t>
  </si>
  <si>
    <t>Asad wali</t>
  </si>
  <si>
    <t>2021-04-06T10:10:00.000+03:00</t>
  </si>
  <si>
    <t>Waxaan arkey in si qaldan lo isticmaaley burjikada o dhuxul dheerada ah lagu isticmaalayo</t>
  </si>
  <si>
    <t>abdirizak abdullahi</t>
  </si>
  <si>
    <t>2021-04-03T08:30:00.000+03:00</t>
  </si>
  <si>
    <t>2021-04-04T08:30:00.000+03:00</t>
  </si>
  <si>
    <t>c/risaaq cabdulaahi</t>
  </si>
  <si>
    <t>2021-04-05T08:30:00.000+03:00</t>
  </si>
  <si>
    <t>abdirizak cabdulahi</t>
  </si>
  <si>
    <t>2021-04-06T08:30:00.000+03:00</t>
  </si>
  <si>
    <t>No thnks</t>
  </si>
  <si>
    <t>c/risaaq cabdulahi</t>
  </si>
  <si>
    <t>Maya majiro wax su aal ah</t>
  </si>
  <si>
    <t>farxiyo hassan</t>
  </si>
  <si>
    <t>2021-04-03T09:30:00.000+03:00</t>
  </si>
  <si>
    <t>farxiyo Hassan</t>
  </si>
  <si>
    <t>Mya maqabo wax su aal ah mahadsanid</t>
  </si>
  <si>
    <t>No I do not have queation thanks</t>
  </si>
  <si>
    <t>Maya mahadsanid</t>
  </si>
  <si>
    <t>iqro cilmi cali</t>
  </si>
  <si>
    <t>2021-04-03T10:30:00.000+03:00</t>
  </si>
  <si>
    <t>2021-04-03T10:40:00.000+03:00</t>
  </si>
  <si>
    <t>iqra cilmi</t>
  </si>
  <si>
    <t>2021-04-04T10:30:00.000+03:00</t>
  </si>
  <si>
    <t>farxiyohassan</t>
  </si>
  <si>
    <t>jabriil xasan</t>
  </si>
  <si>
    <t>2021-04-03T00:30:00.000+03:00</t>
  </si>
  <si>
    <t>2021-04-03T12:30:00.000+03:00</t>
  </si>
  <si>
    <t>jabril hassan</t>
  </si>
  <si>
    <t>2021-04-04T12:30:00.000+03:00</t>
  </si>
  <si>
    <t>2021-04-05T12:30:00.000+03:00</t>
  </si>
  <si>
    <t>Maya maqabo sual</t>
  </si>
  <si>
    <t>jabril xasan</t>
  </si>
  <si>
    <t>2021-04-06T12:30:00.000+03:00</t>
  </si>
  <si>
    <t>Majiro wax su aal ah</t>
  </si>
  <si>
    <t>2021-04-03T13:30:00.000+03:00</t>
  </si>
  <si>
    <t>2021-04-04T01:30:00.000+03:00</t>
  </si>
  <si>
    <t>2021-04-04T13:30:00.000+03:00</t>
  </si>
  <si>
    <t>iqro cilmi</t>
  </si>
  <si>
    <t>2021-03-29T11:07:00.000+03:00</t>
  </si>
  <si>
    <t>2021-03-30T10:10:00.000+03:00</t>
  </si>
  <si>
    <t>2021-03-30T10:05:00.000+03:00</t>
  </si>
  <si>
    <t>2021-03-31T10:13:00.000+03:00</t>
  </si>
  <si>
    <t>2021-03-31T10:00:00.000+03:00</t>
  </si>
  <si>
    <t>2021-04-01T10:02:00.000+03:00</t>
  </si>
  <si>
    <t>2021-04-01T09:50:00.000+03:00</t>
  </si>
  <si>
    <t>abdihakimgas</t>
  </si>
  <si>
    <t>2021-03-29T12:28:00.000+03:00</t>
  </si>
  <si>
    <t>2021-03-30T11:30:00.000+03:00</t>
  </si>
  <si>
    <t>2021-03-30T11:39:00.000+03:00</t>
  </si>
  <si>
    <t>2021-03-31T11:26:00.000+03:00</t>
  </si>
  <si>
    <t>2021-03-31T01:30:00.000+03:00</t>
  </si>
  <si>
    <t>2021-04-01T00:40:00.000+03:00</t>
  </si>
  <si>
    <t>2021-04-01T10:45:00.000+03:00</t>
  </si>
  <si>
    <t>2021-03-29T08:44:00.000+03:00</t>
  </si>
  <si>
    <t>2021-03-30T08:41:00.000+03:00</t>
  </si>
  <si>
    <t>2021-03-30T08:45:00.000+03:00</t>
  </si>
  <si>
    <t>2021-03-31T08:35:00.000+03:00</t>
  </si>
  <si>
    <t>2021-03-31T08:42:00.000+03:00</t>
  </si>
  <si>
    <t>2021-04-01T08:30:00.000+03:00</t>
  </si>
  <si>
    <t>2021-04-01T08:45:00.000+03:00</t>
  </si>
  <si>
    <t>mohamedaliaden</t>
  </si>
  <si>
    <t>2021-03-28T10:50:00.000+03:00</t>
  </si>
  <si>
    <t>2021-03-29T10:52:00.000+03:00</t>
  </si>
  <si>
    <t>2021-03-29T10:13:00.000+03:00</t>
  </si>
  <si>
    <t>2021-03-30T10:16:00.000+03:00</t>
  </si>
  <si>
    <t>Good customers rewarded</t>
  </si>
  <si>
    <t>2021-03-30T11:25:00.000+03:00</t>
  </si>
  <si>
    <t>Appreciate the company for the stove that has less smoke and uses less charcoal
Reward customers</t>
  </si>
  <si>
    <t>2021-03-31T12:28:00.000+03:00</t>
  </si>
  <si>
    <t>None</t>
  </si>
  <si>
    <t>xeydar xuseen</t>
  </si>
  <si>
    <t>2021-03-28T08:49:00.000+03:00</t>
  </si>
  <si>
    <t>2021-03-29T10:26:00.000+03:00</t>
  </si>
  <si>
    <t>xaydar  xusen</t>
  </si>
  <si>
    <t>2021-03-29T10:14:00.000+03:00</t>
  </si>
  <si>
    <t>2021-03-30T10:30:00.000+03:00</t>
  </si>
  <si>
    <t>xaydar xuseen</t>
  </si>
  <si>
    <t>2021-03-30T11:00:00.000+03:00</t>
  </si>
  <si>
    <t>2021-03-31T11:00:00.000+03:00</t>
  </si>
  <si>
    <t>My mahadsanid</t>
  </si>
  <si>
    <t>liibaan khaliif</t>
  </si>
  <si>
    <t>2021-03-28T09:29:00.000+03:00</t>
  </si>
  <si>
    <t>2021-03-29T09:35:00.000+03:00</t>
  </si>
  <si>
    <t>2021-03-29T12:47:00.000+03:00</t>
  </si>
  <si>
    <t>2021-03-30T12:50:00.000+03:00</t>
  </si>
  <si>
    <t>Maya majiro</t>
  </si>
  <si>
    <t>2021-03-31T11:25:00.000+03:00</t>
  </si>
  <si>
    <t>Wax su aal ah mahaayo ee mahadsanid</t>
  </si>
  <si>
    <t>abdirahmanibrahim</t>
  </si>
  <si>
    <t>2021-03-28T09:58:00.000+03:00</t>
  </si>
  <si>
    <t>2021-03-29T09:22:00.000+03:00</t>
  </si>
  <si>
    <t>2021-03-29T09:16:00.000+03:00</t>
  </si>
  <si>
    <t>2021-03-30T09:00:00.000+03:00</t>
  </si>
  <si>
    <t>Wax suaal ahi ma jirto thkns</t>
  </si>
  <si>
    <t>2021-03-30T09:24:00.000+03:00</t>
  </si>
  <si>
    <t>2021-03-31T09:00:00.000+03:00</t>
  </si>
  <si>
    <t>Waxaan filayaa in dhuxul aad u yar ay isticmaaleen maadama ay xtra haystaaan</t>
  </si>
  <si>
    <t>2021-03-31T09:30:00.000+03:00</t>
  </si>
  <si>
    <t>Waxaan filayaa in ay dhuxul aad u yar isticmaalaan iyagoo haysta xtra jikakoa</t>
  </si>
  <si>
    <t>Asad Weli Sheikh Ali</t>
  </si>
  <si>
    <t>2021-03-28T10:32:00.000+03:00</t>
  </si>
  <si>
    <t>2021-03-28T10:07:00.000+03:00</t>
  </si>
  <si>
    <t>a/fitah ismail</t>
  </si>
  <si>
    <t>2021-03-29T15:29:00.000+03:00</t>
  </si>
  <si>
    <t>Mya</t>
  </si>
  <si>
    <t>2021-03-30T10:23:00.000+03:00</t>
  </si>
  <si>
    <t>2021-03-31T10:27:00.000+03:00</t>
  </si>
  <si>
    <t>A/fitax ismail</t>
  </si>
  <si>
    <t>2021-03-31T10:35:00.000+03:00</t>
  </si>
  <si>
    <t>2021-03-28T10:30:00.000+03:00</t>
  </si>
  <si>
    <t>2021-03-29T10:30:00.000+03:00</t>
  </si>
  <si>
    <t>2021-03-29T10:18:00.000+03:00</t>
  </si>
  <si>
    <t>2021-03-30T08:50:00.000+03:00</t>
  </si>
  <si>
    <t>2021-03-30T10:06:00.000+03:00</t>
  </si>
  <si>
    <t>2021-03-31T11:14:00.000+03:00</t>
  </si>
  <si>
    <t>Since we locate near Hargeisa Hospital group,
yesterday one of the members was brought to the hospital,so cook extra meals.</t>
  </si>
  <si>
    <t>2021-03-28T11:06:00.000+03:00</t>
  </si>
  <si>
    <t>2021-03-29T11:19:00.000+03:00</t>
  </si>
  <si>
    <t>2021-03-29T10:50:00.000+03:00</t>
  </si>
  <si>
    <t>2021-03-30T10:49:00.000+03:00</t>
  </si>
  <si>
    <t>2021-03-30T11:14:00.000+03:00</t>
  </si>
  <si>
    <t>2021-03-28T10:33:00.000+03:00</t>
  </si>
  <si>
    <t>2021-03-28T10:57:00.000+03:00</t>
  </si>
  <si>
    <t>iqra cilmi cali</t>
  </si>
  <si>
    <t>2021-03-29T10:35:00.000+03:00</t>
  </si>
  <si>
    <t>2021-03-29T11:33:00.000+03:00</t>
  </si>
  <si>
    <t>Mya mahadsanid</t>
  </si>
  <si>
    <t>iqra cilmi Cali</t>
  </si>
  <si>
    <t>2021-03-30T10:44:00.000+03:00</t>
  </si>
  <si>
    <t>2021-03-31T10:45:00.000+03:00</t>
  </si>
  <si>
    <t>2021-03-31T10:40:00.000+03:00</t>
  </si>
  <si>
    <t>2021-03-28T11:42:00.000+03:00</t>
  </si>
  <si>
    <t>2021-03-29T11:40:00.000+03:00</t>
  </si>
  <si>
    <t>2021-03-29T11:05:00.000+03:00</t>
  </si>
  <si>
    <t>2021-03-30T11:15:00.000+03:00</t>
  </si>
  <si>
    <t>They bought new charcoal</t>
  </si>
  <si>
    <t>2021-03-30T10:52:00.000+03:00</t>
  </si>
  <si>
    <t>2021-03-31T10:50:00.000+03:00</t>
  </si>
  <si>
    <t>Cool</t>
  </si>
  <si>
    <t>All good</t>
  </si>
  <si>
    <t>farxiyo xassan mohamed</t>
  </si>
  <si>
    <t>2021-03-28T13:12:00.000+03:00</t>
  </si>
  <si>
    <t>2021-03-29T12:30:00.000+03:00</t>
  </si>
  <si>
    <t>2021-03-28T14:38:00.000+03:00</t>
  </si>
  <si>
    <t>2021-03-29T14:17:00.000+03:00</t>
  </si>
  <si>
    <t>2021-03-31T11:30:00.000+03:00</t>
  </si>
  <si>
    <t>2021-03-31T11:17:00.000+03:00</t>
  </si>
  <si>
    <t>abdiqani mohamed</t>
  </si>
  <si>
    <t>2021-03-28T13:32:00.000+03:00</t>
  </si>
  <si>
    <t>2021-03-29T10:33:00.000+03:00</t>
  </si>
  <si>
    <t>2021-03-29T10:49:00.000+03:00</t>
  </si>
  <si>
    <t>abdigani mohamed</t>
  </si>
  <si>
    <t>2021-03-30T10:56:00.000+03:00</t>
  </si>
  <si>
    <t>2021-03-31T10:30:00.000+03:00</t>
  </si>
  <si>
    <t>abdiqani</t>
  </si>
  <si>
    <t>2021-03-31T10:07:00.000+03:00</t>
  </si>
  <si>
    <t>liibaan Khaliif Sheikh Elmi</t>
  </si>
  <si>
    <t>2021-03-28T14:09:00.000+03:00</t>
  </si>
  <si>
    <t>2021-03-29T14:00:00.000+03:00</t>
  </si>
  <si>
    <t>llbaan khalif</t>
  </si>
  <si>
    <t>2021-03-29T14:07:00.000+03:00</t>
  </si>
  <si>
    <t>2021-03-30T13:30:00.000+03:00</t>
  </si>
  <si>
    <t>Mya wax su aal ah maqabo aniga</t>
  </si>
  <si>
    <t xml:space="preserve">No I do not have queation </t>
  </si>
  <si>
    <t>liibaan khaliif cilmi</t>
  </si>
  <si>
    <t>2021-03-30T10:09:00.000+03:00</t>
  </si>
  <si>
    <t>Wax su aal ah majiraan wll</t>
  </si>
  <si>
    <t>2021-03-31T10:24:00.000+03:00</t>
  </si>
  <si>
    <t>2021-03-28T15:57:00.000+03:00</t>
  </si>
  <si>
    <t>2021-03-29T16:19:00.000+03:00</t>
  </si>
  <si>
    <t>2021-03-29T16:37:00.000+03:00</t>
  </si>
  <si>
    <t>2021-03-30T16:13:00.000+03:00</t>
  </si>
  <si>
    <t>2021-03-30T16:16:00.000+03:00</t>
  </si>
  <si>
    <t>2021-03-31T16:15:00.000+03:00</t>
  </si>
  <si>
    <t>2021-03-31T16:30:00.000+03:00</t>
  </si>
  <si>
    <t>caydarus ahmed</t>
  </si>
  <si>
    <t>2021-03-28T10:27:00.000+03:00</t>
  </si>
  <si>
    <t>2021-04-29T10:35:00.000+03:00</t>
  </si>
  <si>
    <t>2021-03-29T09:38:00.000+03:00</t>
  </si>
  <si>
    <t>2021-03-29T09:41:00.000+03:00</t>
  </si>
  <si>
    <t>She does not given any idea</t>
  </si>
  <si>
    <t>2021-03-30T09:32:00.000+03:00</t>
  </si>
  <si>
    <t>2021-03-31T10:14:00.000+03:00</t>
  </si>
  <si>
    <t>2021-03-31T09:56:00.000+03:00</t>
  </si>
  <si>
    <t>Si qaladan ayaa lo isticmaaley girgiraha aqoona loma laha sidaa lo isticmaalo</t>
  </si>
  <si>
    <t>2021-03-28T10:15:00+03:00</t>
  </si>
  <si>
    <t>2021-04-29T10:25:00+03:00</t>
  </si>
  <si>
    <t>2021-03-29T10:06:00.000+03:00</t>
  </si>
  <si>
    <t>2021-03-29T10:10:00.000+03:00</t>
  </si>
  <si>
    <t>She advice to burn continues progress of jikokoa</t>
  </si>
  <si>
    <t>2021-03-30T10:01:00.000+03:00</t>
  </si>
  <si>
    <t>2021-03-31T10:37:00.000+03:00</t>
  </si>
  <si>
    <t>2021-03-31T10:22:00.000+03:00</t>
  </si>
  <si>
    <t>2021-03-28T17:29:00.000+03:00</t>
  </si>
  <si>
    <t>2021-03-29T17:30:00.000+03:00</t>
  </si>
  <si>
    <t>2021-03-29T17:48:00.000+03:00</t>
  </si>
  <si>
    <t>2021-03-30T17:30:00.000+03:00</t>
  </si>
  <si>
    <t>2021-03-30T17:39:00.000+03:00</t>
  </si>
  <si>
    <t>2021-03-31T17:23:00.000+03:00</t>
  </si>
  <si>
    <t>2021-03-31T19:11:00.000+03:00</t>
  </si>
  <si>
    <t>2021-03-28T19:14:00.000+03:00</t>
  </si>
  <si>
    <t>2021-03-29T18:00:00.000+03:00</t>
  </si>
  <si>
    <t>2021-03-29T19:35:00.000+03:00</t>
  </si>
  <si>
    <t>2021-03-30T19:30:00.000+03:00</t>
  </si>
  <si>
    <t>2021-03-30T19:24:00.000+03:00</t>
  </si>
  <si>
    <t>2021-03-31T19:26:00.000+03:00</t>
  </si>
  <si>
    <t>2021-03-31T19:17:00.000+03:00</t>
  </si>
  <si>
    <t>Girgiraha waxa lo isticmaaley si qaldan wan u sharaxey qaabka saxda ah</t>
  </si>
  <si>
    <t>farhanfarah</t>
  </si>
  <si>
    <t>2021-03-27T09:46:00.000+03:00</t>
  </si>
  <si>
    <t>2021-03-28T09:51:00.000+03:00</t>
  </si>
  <si>
    <t>2021-03-28T09:44:00.000+03:00</t>
  </si>
  <si>
    <t>2021-03-29T09:45:00.000+03:00</t>
  </si>
  <si>
    <t>2021-03-29T09:46:00.000+03:00</t>
  </si>
  <si>
    <t>2021-03-30T09:45:00.000+03:00</t>
  </si>
  <si>
    <t>2021-03-30T10:04:00.000+03:00</t>
  </si>
  <si>
    <t>2021-03-27T09:17:00.000+03:00</t>
  </si>
  <si>
    <t>2021-03-28T09:26:00.000+03:00</t>
  </si>
  <si>
    <t>2021-03-28T09:19:00.000+03:00</t>
  </si>
  <si>
    <t>2021-03-29T09:25:00.000+03:00</t>
  </si>
  <si>
    <t>Appreciation to Burn jikokoa</t>
  </si>
  <si>
    <t>2021-03-29T09:05:00.000+03:00</t>
  </si>
  <si>
    <t>2021-03-30T09:10:00.000+03:00</t>
  </si>
  <si>
    <t>Appreciation once again encourage the co to continue the good work</t>
  </si>
  <si>
    <t>Appreciation good as before</t>
  </si>
  <si>
    <t>2021-03-27T09:30:00.000+03:00</t>
  </si>
  <si>
    <t>2021-03-28T09:37:00.000+03:00</t>
  </si>
  <si>
    <t>2021-03-28T09:36:00.000+03:00</t>
  </si>
  <si>
    <t>Maya shugran</t>
  </si>
  <si>
    <t>2021-03-29T09:26:00.000+03:00</t>
  </si>
  <si>
    <t>Mya shugrn</t>
  </si>
  <si>
    <t>2021-03-30T09:26:00.000+03:00</t>
  </si>
  <si>
    <t>Maya thanks</t>
  </si>
  <si>
    <t>2021-03-27T10:17:00.000+03:00</t>
  </si>
  <si>
    <t>2021-03-28T10:25:00.000+03:00</t>
  </si>
  <si>
    <t>2021-03-29T09:47:00.000+03:00</t>
  </si>
  <si>
    <t>Nonr</t>
  </si>
  <si>
    <t>2021-03-29T09:29:00.000+03:00</t>
  </si>
  <si>
    <t>2021-03-30T09:31:00.000+03:00</t>
  </si>
  <si>
    <t>None appreciation</t>
  </si>
  <si>
    <t>No questions</t>
  </si>
  <si>
    <t>shucaybcali</t>
  </si>
  <si>
    <t>2021-03-27T11:17:00.000+03:00</t>
  </si>
  <si>
    <t>2021-03-28T10:40:00.000+03:00</t>
  </si>
  <si>
    <t>2021-03-28T11:07:00.000+03:00</t>
  </si>
  <si>
    <t>2021-03-29T11:09:00.000+03:00</t>
  </si>
  <si>
    <t>2021-03-29T10:45:00.000+03:00</t>
  </si>
  <si>
    <t>2021-03-30T10:40:00.000+03:00</t>
  </si>
  <si>
    <t>Maya majiraan</t>
  </si>
  <si>
    <t>2021-03-30T10:41:00.000+03:00</t>
  </si>
  <si>
    <t>2021-03-27T10:31:00.000+03:00</t>
  </si>
  <si>
    <t>2021-03-28T08:47:00.000+03:00</t>
  </si>
  <si>
    <t>2021-03-28T11:30:00.000+03:00</t>
  </si>
  <si>
    <t>2021-03-29T14:30:00.000+03:00</t>
  </si>
  <si>
    <t>jabrill xasan</t>
  </si>
  <si>
    <t>2021-03-29T15:01:00.000+03:00</t>
  </si>
  <si>
    <t>2021-03-30T10:00:00.000+03:00</t>
  </si>
  <si>
    <t>May</t>
  </si>
  <si>
    <t>2021-03-30T10:50:00.000+03:00</t>
  </si>
  <si>
    <t>2021-03-27T11:22:00.000+03:00</t>
  </si>
  <si>
    <t>2021-03-28T11:26:00.000+03:00</t>
  </si>
  <si>
    <t>2021-03-28T10:01:00.000+03:00</t>
  </si>
  <si>
    <t>2021-03-29T10:05:00.000+03:00</t>
  </si>
  <si>
    <t>The time of the visit lunch was in process</t>
  </si>
  <si>
    <t>2021-03-29T09:48:00.000+03:00</t>
  </si>
  <si>
    <t>2021-03-30T09:55:00.000+03:00</t>
  </si>
  <si>
    <t>Appreciation</t>
  </si>
  <si>
    <t>2021-03-30T11:56:00.000+03:00</t>
  </si>
  <si>
    <t>It is doing all need decrease smoke, charcoal and heat</t>
  </si>
  <si>
    <t>abrizakcabdullahi</t>
  </si>
  <si>
    <t>2021-03-28T09:30:00.000+03:00</t>
  </si>
  <si>
    <t>c/kaafi maxamed</t>
  </si>
  <si>
    <t>2021-03-29T10:00:00.000+03:00</t>
  </si>
  <si>
    <t>No I haven't any question</t>
  </si>
  <si>
    <t>2021-03-29T10:32:00.000+03:00</t>
  </si>
  <si>
    <t>2021-03-30T10:37:00.000+03:00</t>
  </si>
  <si>
    <t>Abdirizak Abdullahi osman</t>
  </si>
  <si>
    <t>2021-03-30T10:48:00.000+03:00</t>
  </si>
  <si>
    <t>2021-03-27T11:51:00.000+03:00</t>
  </si>
  <si>
    <t>2021-03-28T13:01:00.000+03:00</t>
  </si>
  <si>
    <t>Wax su aal ah majiro mahadsanid</t>
  </si>
  <si>
    <t>2021-03-29T10:25:00.000+03:00</t>
  </si>
  <si>
    <t>2021-03-30T11:40:00.000+03:00</t>
  </si>
  <si>
    <t>c/kafimaxamed</t>
  </si>
  <si>
    <t>Qaabka lo isticmaale maha sidii loogu tala galey sidaa darteed waxa haboon i dib loogu sharaxo qaabka lo isticmaalo wanan u sharaxey</t>
  </si>
  <si>
    <t>2021-03-27T12:15:00.000+03:00</t>
  </si>
  <si>
    <t>2021-03-27T12:26:00.000+03:00</t>
  </si>
  <si>
    <t>2021-03-28T11:40:00.000+03:00</t>
  </si>
  <si>
    <t>2021-03-29T11:41:00.000+03:00</t>
  </si>
  <si>
    <t>NO</t>
  </si>
  <si>
    <t>2021-03-29T11:32:00.000+03:00</t>
  </si>
  <si>
    <t>2021-03-30T11:36:00.000+03:00</t>
  </si>
  <si>
    <t>2021-03-30T11:48:00.000+03:00</t>
  </si>
  <si>
    <t>No question satisfied</t>
  </si>
  <si>
    <t>2021-03-27T12:42:00.000+03:00</t>
  </si>
  <si>
    <t>2021-03-28T11:00:00.000+03:00</t>
  </si>
  <si>
    <t>2021-03-28T11:23:00.000+03:00</t>
  </si>
  <si>
    <t>2021-03-29T11:22:00.000+03:00</t>
  </si>
  <si>
    <t>2021-03-29T11:35:00.000+03:00</t>
  </si>
  <si>
    <t>2021-03-30T11:37:00.000+03:00</t>
  </si>
  <si>
    <t>2021-03-30T11:26:00.000+03:00</t>
  </si>
  <si>
    <t>2021-03-27T12:11:00.000+03:00</t>
  </si>
  <si>
    <t>2021-03-28T10:22:00.000+03:00</t>
  </si>
  <si>
    <t>2021-03-28T00:05:00.000+03:00</t>
  </si>
  <si>
    <t>2021-03-29T12:00:00.000+03:00</t>
  </si>
  <si>
    <t>Liibaankhaliif</t>
  </si>
  <si>
    <t>2021-03-29T12:42:00.000+03:00</t>
  </si>
  <si>
    <t>2021-03-30T13:00:00.000+03:00</t>
  </si>
  <si>
    <t>2021-03-30T11:20:00.000+03:00</t>
  </si>
  <si>
    <t>Maqabi suaal</t>
  </si>
  <si>
    <t>2021-03-27T11:44:00.000+03:00</t>
  </si>
  <si>
    <t>2021-03-28T08:15:00.000+03:00</t>
  </si>
  <si>
    <t>2021-03-28T08:18:00.000+03:00</t>
  </si>
  <si>
    <t>2021-03-29T08:20:00.000+03:00</t>
  </si>
  <si>
    <t>There was a metal  inside the charcoal yesterday and still is there.
The real measurement of the charcoal is 0.615kg
Charcoal with a metal is 1.555kg and the metal is 0.94kg</t>
  </si>
  <si>
    <t>2021-03-29T08:27:00.000+03:00</t>
  </si>
  <si>
    <t>2021-03-30T08:30:00.000+03:00</t>
  </si>
  <si>
    <t>We add 7.64kg</t>
  </si>
  <si>
    <t>2021-03-30T08:28:00.000+03:00</t>
  </si>
  <si>
    <t>2021-03-27T12:52:00.000+03:00</t>
  </si>
  <si>
    <t>2021-03-28T11:10:00.000+03:00</t>
  </si>
  <si>
    <t>2021-03-29T12:02:00.000+03:00</t>
  </si>
  <si>
    <t>2021-03-30T12:04:00.000+03:00</t>
  </si>
  <si>
    <t>Two kids came to them.</t>
  </si>
  <si>
    <t>2021-03-27T13:27:00.000+03:00</t>
  </si>
  <si>
    <t>2021-03-28T12:00:00.000+03:00</t>
  </si>
  <si>
    <t>2021-03-28T13:50:00.000+03:00</t>
  </si>
  <si>
    <t>2021-03-29T11:15:00.000+03:00</t>
  </si>
  <si>
    <t>2021-03-29T13:30:00.000+03:00</t>
  </si>
  <si>
    <t>c/kafi maxamed</t>
  </si>
  <si>
    <t>2021-03-27T14:49:00.000+03:00</t>
  </si>
  <si>
    <t>2021-03-28T12:17:00.000+03:00</t>
  </si>
  <si>
    <t>2021-03-28T15:06:00.000+03:00</t>
  </si>
  <si>
    <t>2021-03-29T09:42:00.000+03:00</t>
  </si>
  <si>
    <t>2021-03-30T09:44:00.000+03:00</t>
  </si>
  <si>
    <t>2021-03-27T15:55:00.000+03:00</t>
  </si>
  <si>
    <t>2021-03-28T15:59:00.000+03:00</t>
  </si>
  <si>
    <t>2021-03-28T16:04:00.000+03:00</t>
  </si>
  <si>
    <t>2021-03-29T16:07:00.000+03:00</t>
  </si>
  <si>
    <t>Appreciated</t>
  </si>
  <si>
    <t>2021-03-29T16:00:00.000+03:00</t>
  </si>
  <si>
    <t>2021-03-30T15:57:00.000+03:00</t>
  </si>
  <si>
    <t>2021-03-30T16:10:00.000+03:00</t>
  </si>
  <si>
    <t>2021-03-27T17:25:00.000+03:00</t>
  </si>
  <si>
    <t>2021-03-28T17:00:00.000+03:00</t>
  </si>
  <si>
    <t>2021-03-28T16:11:00.000+03:00</t>
  </si>
  <si>
    <t>2021-03-30T16:00:00.000+03:00</t>
  </si>
  <si>
    <t>2021-03-30T15:37:00.000+03:00</t>
  </si>
  <si>
    <t>2021-03-27T09:01:00.000+03:00</t>
  </si>
  <si>
    <t>2021-03-28T09:10:00.000+03:00</t>
  </si>
  <si>
    <t>2021-03-28T08:51:00.000+03:00</t>
  </si>
  <si>
    <t>2021-03-29T08:50:00.000+03:00</t>
  </si>
  <si>
    <t>2021-03-29T08:40:00.000+03:00</t>
  </si>
  <si>
    <t>2021-03-30T09:01:00.000+03:00</t>
  </si>
  <si>
    <t>2021-03-27T18:15:00.000+03:00</t>
  </si>
  <si>
    <t>2021-03-28T17:35:00.000+03:00</t>
  </si>
  <si>
    <t>2021-03-28T16:21:00.000+03:00</t>
  </si>
  <si>
    <t>2021-03-29T16:23:00.000+03:00</t>
  </si>
  <si>
    <t>2021-03-29T15:37:00.000+03:00</t>
  </si>
  <si>
    <t>2021-03-30T15:40:00.000+03:00</t>
  </si>
  <si>
    <t>2021-03-30T15:15:00.000+03:00</t>
  </si>
  <si>
    <t>2021-03-27T19:23:00.000+03:00</t>
  </si>
  <si>
    <t>2021-03-28T19:00:00.000+03:00</t>
  </si>
  <si>
    <t>2021-03-28T16:19:00.000+03:00</t>
  </si>
  <si>
    <t>2021-03-29T16:28:00.000+03:00</t>
  </si>
  <si>
    <t>2021-03-30T16:27:00.000+03:00</t>
  </si>
  <si>
    <t>2021-03-27T12:58:00.000+03:00</t>
  </si>
  <si>
    <t>2021-03-28T12:59:00.000+03:00</t>
  </si>
  <si>
    <t>2021-03-28T02:10:00.000+03:00</t>
  </si>
  <si>
    <t>2021-03-29T02:10:00.000+03:00</t>
  </si>
  <si>
    <t>2021-03-29T00:29:00.000+03:00</t>
  </si>
  <si>
    <t>2021-03-30T00:30:00.000+03:00</t>
  </si>
  <si>
    <t>User shall only use blue shaded cells for inout, DO NOT CHANGE ANY OTHER CELL VALUE or FORMULA.</t>
  </si>
  <si>
    <t xml:space="preserve">Step -1 </t>
  </si>
  <si>
    <t xml:space="preserve">Outlier removal </t>
  </si>
  <si>
    <t>Step -2</t>
  </si>
  <si>
    <t>90/30 assessment</t>
  </si>
  <si>
    <t>Step -3 Result</t>
  </si>
  <si>
    <t>Outlier Identification</t>
  </si>
  <si>
    <t>No action required.</t>
  </si>
  <si>
    <t>Step 1.1</t>
  </si>
  <si>
    <t xml:space="preserve">Enter the KPT Serial number. The table autoexpands upon entering the serial number. </t>
  </si>
  <si>
    <t xml:space="preserve">Baseline </t>
  </si>
  <si>
    <t>Project</t>
  </si>
  <si>
    <t xml:space="preserve">Baseline fuel consumption </t>
  </si>
  <si>
    <t xml:space="preserve">Project fuel consumption </t>
  </si>
  <si>
    <t xml:space="preserve"> Step 3.1</t>
  </si>
  <si>
    <t xml:space="preserve">Enter the average family size (adult equivalent) from KPT field data sheet. </t>
  </si>
  <si>
    <t>Step 1.2</t>
  </si>
  <si>
    <t xml:space="preserve">Enter the Household ID from the baseline KPT field data sheet. </t>
  </si>
  <si>
    <t>Mean</t>
  </si>
  <si>
    <t>Step 1.3</t>
  </si>
  <si>
    <t>Select the baseline fuel type and enter baseline fuel consumption value from KPT field data sheet.</t>
  </si>
  <si>
    <t>Standard Deviation</t>
  </si>
  <si>
    <t>Sample Mean</t>
  </si>
  <si>
    <t>Step 3.2</t>
  </si>
  <si>
    <t>Select the applicable option from drop down list for fuel consumption value as determined in step-2.</t>
  </si>
  <si>
    <t>COV</t>
  </si>
  <si>
    <t>Sample Size (valid count)</t>
  </si>
  <si>
    <t>Step 1.4</t>
  </si>
  <si>
    <t xml:space="preserve">Enter the Household ID from the project KPT field data sheet. </t>
  </si>
  <si>
    <t>Upper Quartile</t>
  </si>
  <si>
    <t>Step 1.5</t>
  </si>
  <si>
    <t>Select the project fuel type and enter project fuel consumption value from KPT field data sheet.</t>
  </si>
  <si>
    <t>Lower Quartile</t>
  </si>
  <si>
    <t>Fuel saving</t>
  </si>
  <si>
    <t>Interquartile Range</t>
  </si>
  <si>
    <t>Standard error</t>
  </si>
  <si>
    <t>Outlier Threshold (Upper)</t>
  </si>
  <si>
    <t>What is the precision attained?</t>
  </si>
  <si>
    <t>Outlier Threshold (Lower)</t>
  </si>
  <si>
    <t>Does the result satisfy the 90/30 rule?</t>
  </si>
  <si>
    <t xml:space="preserve">Result </t>
  </si>
  <si>
    <t>Unit</t>
  </si>
  <si>
    <t>Mean value</t>
  </si>
  <si>
    <t>ton/hh/year</t>
  </si>
  <si>
    <t>Project fuel consumption</t>
  </si>
  <si>
    <t>kg/per capita/day</t>
  </si>
  <si>
    <t>Select fuel type</t>
  </si>
  <si>
    <t>Lower bound</t>
  </si>
  <si>
    <t>A</t>
  </si>
  <si>
    <t>B</t>
  </si>
  <si>
    <t>C</t>
  </si>
  <si>
    <t>F</t>
  </si>
  <si>
    <t>G</t>
  </si>
  <si>
    <t>D</t>
  </si>
  <si>
    <t>I</t>
  </si>
  <si>
    <t>Savings %:</t>
  </si>
  <si>
    <t>Avg HH Size - Project</t>
  </si>
  <si>
    <t>N°</t>
  </si>
  <si>
    <t>Avg HH Size - Baseline</t>
  </si>
  <si>
    <t xml:space="preserve">Average HH Size (Baseline, Project) </t>
  </si>
  <si>
    <t>Avg fuel savings per HH per yr</t>
  </si>
  <si>
    <t>t/HH/year</t>
  </si>
  <si>
    <t>Fuel</t>
  </si>
  <si>
    <t>Value</t>
  </si>
  <si>
    <t>Gender and age Fraction of standard adult</t>
  </si>
  <si>
    <t>Select option</t>
  </si>
  <si>
    <t>NCV Charcoal</t>
  </si>
  <si>
    <t>Tj/ton</t>
  </si>
  <si>
    <t>Child: 0-14 years</t>
  </si>
  <si>
    <t>NCV LPG</t>
  </si>
  <si>
    <t>Female: over 14 years</t>
  </si>
  <si>
    <t>NCV Firewood</t>
  </si>
  <si>
    <t>Male: 15-59 years</t>
  </si>
  <si>
    <t>NCV kerosene</t>
  </si>
  <si>
    <t>Male: over 59 years</t>
  </si>
  <si>
    <t>Coal</t>
  </si>
  <si>
    <t xml:space="preserve">Dung Cake </t>
  </si>
  <si>
    <t xml:space="preserve">Crop residue </t>
  </si>
  <si>
    <t>Source: IPCC, Volume 2, Chapter 1, Introduction, Table 1.2</t>
  </si>
  <si>
    <t>Source: KPT protocol, Table 4 (page 17) https://www.cleancookingalliance.org/technology-and-fuels/testing/protocols.html</t>
  </si>
  <si>
    <t>Biomass pellets</t>
  </si>
  <si>
    <t>Biogas</t>
  </si>
  <si>
    <t xml:space="preserve">Electricity </t>
  </si>
  <si>
    <t>Ethanol/Alcohol</t>
  </si>
  <si>
    <t>Ethanol Gel</t>
  </si>
  <si>
    <t>Other 1</t>
  </si>
  <si>
    <t>Other 2</t>
  </si>
  <si>
    <t xml:space="preserve">N° HH </t>
  </si>
  <si>
    <t>Project fuel consumption in kg per capita/day</t>
  </si>
  <si>
    <t xml:space="preserve">HH size </t>
  </si>
  <si>
    <t>Project fuel consumption in kg per HH/day</t>
  </si>
  <si>
    <t>Project fuel consumption in t per HH/year</t>
  </si>
  <si>
    <t>outlier?</t>
  </si>
  <si>
    <t>Fuel Usage Distribution</t>
  </si>
  <si>
    <t>Project scenario</t>
  </si>
  <si>
    <t>PROJECT SCENARIO</t>
  </si>
  <si>
    <t>BASELINE</t>
  </si>
  <si>
    <t>Survey Month</t>
  </si>
  <si>
    <t>Surveys</t>
  </si>
  <si>
    <t>Date of Survey</t>
  </si>
  <si>
    <t>Count of Surveys</t>
  </si>
  <si>
    <t>Mar</t>
  </si>
  <si>
    <t>Apr</t>
  </si>
  <si>
    <t>Oct</t>
  </si>
  <si>
    <t>Grand Total</t>
  </si>
  <si>
    <t>Nov</t>
  </si>
  <si>
    <t>Region</t>
  </si>
  <si>
    <t>Enumerator Information</t>
  </si>
  <si>
    <t>Enumerator</t>
  </si>
  <si>
    <t>TPDDTEC</t>
  </si>
  <si>
    <t xml:space="preserve">Emission reduction (equation (1) in TPDDTEC) </t>
  </si>
  <si>
    <r>
      <t xml:space="preserve">ERy = ∑b,p (Np,y* Up,y* Pp,b,y* </t>
    </r>
    <r>
      <rPr>
        <sz val="14"/>
        <color theme="1"/>
        <rFont val="Cambria"/>
        <family val="1"/>
      </rPr>
      <t xml:space="preserve">NCVb, fuel </t>
    </r>
    <r>
      <rPr>
        <sz val="14"/>
        <color theme="1"/>
        <rFont val="TimesNewRomanPSMT"/>
      </rPr>
      <t>* (</t>
    </r>
    <r>
      <rPr>
        <i/>
        <sz val="14"/>
        <color theme="1"/>
        <rFont val="Cambria"/>
        <family val="1"/>
      </rPr>
      <t xml:space="preserve">f </t>
    </r>
    <r>
      <rPr>
        <sz val="14"/>
        <color theme="1"/>
        <rFont val="Cambria"/>
        <family val="1"/>
      </rPr>
      <t xml:space="preserve">NRB,b, y </t>
    </r>
    <r>
      <rPr>
        <sz val="14"/>
        <color theme="1"/>
        <rFont val="TimesNewRomanPSMT"/>
      </rPr>
      <t xml:space="preserve">* </t>
    </r>
    <r>
      <rPr>
        <sz val="14"/>
        <color theme="1"/>
        <rFont val="Cambria"/>
        <family val="1"/>
      </rPr>
      <t>EFfuel, CO2 + EFfuel, nonCO2))</t>
    </r>
    <r>
      <rPr>
        <sz val="14"/>
        <color theme="1"/>
        <rFont val="TimesNewRomanPSMT"/>
      </rPr>
      <t xml:space="preserve">– ∑ LEp,y </t>
    </r>
  </si>
  <si>
    <r>
      <t>Emission reductions per stove per year (</t>
    </r>
    <r>
      <rPr>
        <b/>
        <sz val="9"/>
        <rFont val="Verdana"/>
        <family val="2"/>
      </rPr>
      <t>FUEL USE</t>
    </r>
    <r>
      <rPr>
        <sz val="9"/>
        <rFont val="Verdana"/>
        <family val="2"/>
      </rPr>
      <t xml:space="preserve">) </t>
    </r>
  </si>
  <si>
    <t>Item</t>
  </si>
  <si>
    <t>Value - 2019</t>
  </si>
  <si>
    <t>Value - 2020</t>
  </si>
  <si>
    <t>Value - 2021</t>
  </si>
  <si>
    <t>Source</t>
  </si>
  <si>
    <t>Project Technology Days (N)</t>
  </si>
  <si>
    <t>days</t>
  </si>
  <si>
    <t>See below</t>
  </si>
  <si>
    <t>Cumulative Usage Rate (U)</t>
  </si>
  <si>
    <t>fraction</t>
  </si>
  <si>
    <t>Baseline fuel consumption (Pb,y)</t>
  </si>
  <si>
    <t xml:space="preserve">tons/household/year </t>
  </si>
  <si>
    <t>Worksheet tab "Baseline Survey_KPT" of this ER excel sheet</t>
  </si>
  <si>
    <t>Project fuel consumption (Pp,y)</t>
  </si>
  <si>
    <t xml:space="preserve">Worksheet tab "Project Survey_KPT" of this ER excel sheet </t>
  </si>
  <si>
    <t xml:space="preserve">Non-renewable biomass fraction (baseline) </t>
  </si>
  <si>
    <t xml:space="preserve">C4EcoSolutions report </t>
  </si>
  <si>
    <t>Wood to charcoal conversion factor</t>
  </si>
  <si>
    <t>IPCC default value</t>
  </si>
  <si>
    <t>EF,b,wood, CO2 (combined)</t>
  </si>
  <si>
    <t>tCO2e/t charcoal</t>
  </si>
  <si>
    <t>IPCC 2006 default</t>
  </si>
  <si>
    <t xml:space="preserve">EF,b,wood, nonCO2 (combined) </t>
  </si>
  <si>
    <t>IPCC 2006 default (CH4 + N2O)
GWP for second commitment period: http://www.ipcc.ch/publications_and_data/ar4/wg1/en/ch2s2-10-2.html
GS rule update APPLICABILITY OF GLOBAL WARMING POTENTIAL FOR GOLD STANDARD FOR THE GLOBAL GOALS PROJECTS</t>
  </si>
  <si>
    <t>Net Caloric Value*</t>
  </si>
  <si>
    <t>TJ/t charcoal</t>
  </si>
  <si>
    <t>n.a</t>
  </si>
  <si>
    <t>Leakage LE</t>
  </si>
  <si>
    <t>tCO2e/t year</t>
  </si>
  <si>
    <t>VPA-DD</t>
  </si>
  <si>
    <t>*not used if EF is in tCO2/t fuel</t>
  </si>
  <si>
    <t>ER(tCO2e)</t>
  </si>
  <si>
    <t>TOTAL ER(tCO2e) - 2019</t>
  </si>
  <si>
    <t>tCO2</t>
  </si>
  <si>
    <t>TOTAL ER(tCO2e) - 2020</t>
  </si>
  <si>
    <t>TOTAL ER(tCO2e) - 2021</t>
  </si>
  <si>
    <t xml:space="preserve">TOTAL ER(tCO2e) - TOTAL </t>
  </si>
  <si>
    <t xml:space="preserve">Source </t>
  </si>
  <si>
    <t>Project technologies credited  (N) Year 2019</t>
  </si>
  <si>
    <t xml:space="preserve">% of HH with one project ICS (Jikokoa stove) in use </t>
  </si>
  <si>
    <t xml:space="preserve">% of HH with two project ICS (Jikokoa stove) in use </t>
  </si>
  <si>
    <t xml:space="preserve">% of HH with three project ICS (Jikokoa stove) in use </t>
  </si>
  <si>
    <t>Project technologies credited (units)</t>
  </si>
  <si>
    <t>Calculated</t>
  </si>
  <si>
    <t>Project technologies credited  (N) Year 2020</t>
  </si>
  <si>
    <t>Project technologies credited  (N) Year 2021</t>
  </si>
  <si>
    <t xml:space="preserve">SDG 7 </t>
  </si>
  <si>
    <t>Number of stoves based on an annual basis (yr-stoves) in use</t>
  </si>
  <si>
    <t xml:space="preserve">Section E.5 of MR (Ex-ante value extrapolated to the monitoring period) </t>
  </si>
  <si>
    <t>SDG 13</t>
  </si>
  <si>
    <t xml:space="preserve">As per PDD </t>
  </si>
  <si>
    <t xml:space="preserve">Year 1 (02/10/2019 to 01/10/2020) </t>
  </si>
  <si>
    <t xml:space="preserve">Year 2 (02/10/2020 to 01/10/2021) </t>
  </si>
  <si>
    <t xml:space="preserve">Monitoring period (total in days) </t>
  </si>
  <si>
    <t xml:space="preserve">Year 1 (in days) </t>
  </si>
  <si>
    <t xml:space="preserve">Year 2 (in days) </t>
  </si>
  <si>
    <t xml:space="preserve">Total </t>
  </si>
  <si>
    <r>
      <t>NCV</t>
    </r>
    <r>
      <rPr>
        <vertAlign val="subscript"/>
        <sz val="10"/>
        <color theme="1"/>
        <rFont val="Arial Narrow"/>
        <family val="2"/>
      </rPr>
      <t>wood</t>
    </r>
  </si>
  <si>
    <t>TJ/t</t>
  </si>
  <si>
    <t>IPCC default 2006, volume 2, chapter 1 (Table 1.2)</t>
  </si>
  <si>
    <t xml:space="preserve">Conversion factor </t>
  </si>
  <si>
    <t xml:space="preserve">TJ/kWh </t>
  </si>
  <si>
    <t xml:space="preserve">1 kWh = 0,0000036 TJ (Conversion Factor) </t>
  </si>
  <si>
    <t>NCV Biomass (kWh/t)</t>
  </si>
  <si>
    <t>kWh/t</t>
  </si>
  <si>
    <t xml:space="preserve">Calculated </t>
  </si>
  <si>
    <r>
      <t>B</t>
    </r>
    <r>
      <rPr>
        <vertAlign val="subscript"/>
        <sz val="10"/>
        <color indexed="8"/>
        <rFont val="Arial Narrow"/>
        <family val="2"/>
      </rPr>
      <t>old</t>
    </r>
  </si>
  <si>
    <t>t/HH/y</t>
  </si>
  <si>
    <t xml:space="preserve">Calculated value </t>
  </si>
  <si>
    <t xml:space="preserve">Project fuel savings per HH </t>
  </si>
  <si>
    <t xml:space="preserve">Baseline and project KPT results </t>
  </si>
  <si>
    <t xml:space="preserve">No of stoves </t>
  </si>
  <si>
    <t xml:space="preserve">N° </t>
  </si>
  <si>
    <t>Assumption</t>
  </si>
  <si>
    <t xml:space="preserve">Fuel savings per stove </t>
  </si>
  <si>
    <t>t/stove/y</t>
  </si>
  <si>
    <t xml:space="preserve">Energy savings per stove (kWh/stove/year) </t>
  </si>
  <si>
    <t>kWh/stove/year</t>
  </si>
  <si>
    <t>GWh/kWh</t>
  </si>
  <si>
    <t xml:space="preserve">Energy savings per stove (GWh/stove/year) </t>
  </si>
  <si>
    <t>GWh/stove/year</t>
  </si>
  <si>
    <t xml:space="preserve">Energy savings per stove (MWh/stove/year) </t>
  </si>
  <si>
    <t>MWh/stove/year</t>
  </si>
  <si>
    <t>Micro-scale unit threshold</t>
  </si>
  <si>
    <t xml:space="preserve">Community Services Activity Requirements  </t>
  </si>
  <si>
    <t>PASS/FAIL test</t>
  </si>
  <si>
    <t>EMISSION FACTOR WOOD (FUEL USE) 2021</t>
  </si>
  <si>
    <t>EMISSION FACTOR CHARCOAL  (CHARCOAL PRODUCTION) 2021</t>
  </si>
  <si>
    <t>CO2 emission factor for wood</t>
  </si>
  <si>
    <t>CO2 emission factor for charcoal</t>
  </si>
  <si>
    <t>item</t>
    <phoneticPr fontId="0" type="noConversion"/>
  </si>
  <si>
    <t>value</t>
    <phoneticPr fontId="0" type="noConversion"/>
  </si>
  <si>
    <t>EF wood (tCO2e/TJ)</t>
  </si>
  <si>
    <t>IPCC default 2006, volume 2, chapter 2 (Table 2.5)</t>
  </si>
  <si>
    <t>EF charcoal (tCO2e/ton charcoal)</t>
  </si>
  <si>
    <t>NCV wood (TJ/ton fuel)</t>
  </si>
  <si>
    <t>EF charcoal (gGHG/kg charcoal)</t>
  </si>
  <si>
    <t>IPCC default 2019 (Refinement to the
2006 IPCC Guidelines for
National Greenhouse Gas Inventories), Volume 2, Chapter 04, Table 4.3.3, https://www.ipcc-nggip.iges.or.jp/public/2019rf/pdf/2_Volume2/19R_V2_4_Ch04_Fugitive_Emissions.pdf</t>
  </si>
  <si>
    <t>EF wood (tCO2e/t fuel)</t>
  </si>
  <si>
    <t>calculated</t>
  </si>
  <si>
    <t>CH4 emission factor</t>
  </si>
  <si>
    <t xml:space="preserve">CH4 emission factor for charcoal </t>
  </si>
  <si>
    <t>EF wood (tCH4/TJ)</t>
  </si>
  <si>
    <t>IPCC default 2006, volume 2, chapter 2  (Table 2.5)</t>
  </si>
  <si>
    <t>GWP CH4</t>
  </si>
  <si>
    <t>GS rule update APPLICABILITY OF GLOBAL WARMING POTENTIAL FOR GOLD STANDARD FOR THE GLOBAL GOALS PROJECTS</t>
  </si>
  <si>
    <t>wood tCO2e/TJ</t>
  </si>
  <si>
    <t>IPCC 2019 (Refinement to the
2006 IPCC Guidelines for
National Greenhouse Gas Inventories), Volume 2, Chapter 04, Table 4.3.3, https://www.ipcc-nggip.iges.or.jp/public/2019rf/pdf/2_Volume2/19R_V2_4_Ch04_Fugitive_Emissions.pdf</t>
  </si>
  <si>
    <t>IPCC default 2006,  volume 2, chapter 1 (Table 1.2)</t>
  </si>
  <si>
    <t>EF wood tCO2e/t fuel</t>
  </si>
  <si>
    <t>N2O emission factor</t>
  </si>
  <si>
    <t>wood tN2O/TJ</t>
    <phoneticPr fontId="0" type="noConversion"/>
  </si>
  <si>
    <t>GWP N2O</t>
  </si>
  <si>
    <t>NCV wood TJ/ton fuel</t>
  </si>
  <si>
    <t>N2O emission factor for charcoal</t>
  </si>
  <si>
    <t>non-CO2 emission factor for wood</t>
  </si>
  <si>
    <t>IPCC 2019, Volume 2, Chapter 04, Table 4.3.3</t>
  </si>
  <si>
    <t>non-CO2 emission factor for charcoal</t>
  </si>
  <si>
    <t>EF charcoal tCO2e/ton charcoal</t>
  </si>
  <si>
    <t>EMISSION FACTOR WOOD (FUEL USE) 2019 and 2020</t>
  </si>
  <si>
    <t>EMISSION FACTOR CHARCOAL  (CHARCOAL PRODUCTION) 2019 and 2020</t>
  </si>
  <si>
    <t xml:space="preserve">http://www.ipcc.ch/publications_and_data/ar4/wg1/en/ch2s2-10-2.html </t>
  </si>
  <si>
    <t>GWP for second commitment period: http://www.ipcc.ch/publications_and_data/ar4/wg1/en/ch2s2-10-2.html</t>
  </si>
  <si>
    <t>http://www.ipcc.ch/publications_and_data/ar4/wg1/en/ch2s2-10-2.html</t>
  </si>
  <si>
    <t>value</t>
  </si>
  <si>
    <t>20220302_Database Technology Days and Stoves in Use_v2.2.xlsx
20220302_Jikokoa Somalia reporting template - Usage  Monitoring 2021 - V9.xlsx</t>
  </si>
  <si>
    <t>20220302_Jikokoa Somalia reporting template - Usage  Monitoring 2021 - V9.xlsx</t>
  </si>
  <si>
    <t>20220302_Database Technology Days and Stoves in Use_v2.2.xlsx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</si>
</sst>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3" formatCode="_-* #,##0.00_-;\-* #,##0.00_-;_-* &quot;-&quot;??_-;_-@_-"/>
    <numFmt numFmtId="164" formatCode="0.0"/>
    <numFmt numFmtId="165" formatCode="0.000"/>
    <numFmt numFmtId="166" formatCode="0.0000"/>
    <numFmt numFmtId="167" formatCode="_-* #,##0_-;\-* #,##0_-;_-* &quot;-&quot;??_-;_-@_-"/>
    <numFmt numFmtId="168" formatCode="0.000000"/>
    <numFmt numFmtId="169" formatCode="0.0000000"/>
    <numFmt numFmtId="170" formatCode="0.00000"/>
    <numFmt numFmtId="171" formatCode="#,##0.0000"/>
    <numFmt numFmtId="172" formatCode="#,##0.000000"/>
    <numFmt numFmtId="173" formatCode="#,##0.00000"/>
    <numFmt numFmtId="174" formatCode="0.0%"/>
    <numFmt numFmtId="175" formatCode="_-* #,##0\ _€_-;\-* #,##0\ _€_-;_-* &quot;-&quot;??\ _€_-;_-@_-"/>
  </numFmts>
  <fonts count="58">
    <font>
      <sz val="10"/>
      <color theme="1"/>
      <name val="Avenir-Book"/>
      <family val="2"/>
    </font>
    <font>
      <sz val="12"/>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0"/>
      <color theme="1"/>
      <name val="Avenir-Book"/>
      <family val="2"/>
    </font>
    <font>
      <sz val="11"/>
      <color theme="1"/>
      <name val="Avenir-Book"/>
      <family val="2"/>
    </font>
    <font>
      <b/>
      <sz val="11"/>
      <color theme="1"/>
      <name val="Avenir-Book"/>
      <family val="2"/>
    </font>
    <font>
      <sz val="11"/>
      <color rgb="FFC00000"/>
      <name val="Avenir-Book"/>
      <family val="2"/>
    </font>
    <font>
      <b/>
      <sz val="11"/>
      <color theme="0"/>
      <name val="Avenir-Book"/>
      <family val="2"/>
    </font>
    <font>
      <u/>
      <sz val="10"/>
      <color theme="10"/>
      <name val="Avenir-Book"/>
      <family val="2"/>
    </font>
    <font>
      <u/>
      <sz val="10"/>
      <color theme="11"/>
      <name val="Avenir-Book"/>
      <family val="2"/>
    </font>
    <font>
      <i/>
      <sz val="11"/>
      <color theme="1"/>
      <name val="Avenir-Book"/>
    </font>
    <font>
      <b/>
      <sz val="12"/>
      <color theme="0"/>
      <name val="Avenir-Book"/>
      <family val="2"/>
    </font>
    <font>
      <sz val="12"/>
      <color theme="0"/>
      <name val="Avenir-Book"/>
    </font>
    <font>
      <b/>
      <sz val="11"/>
      <color rgb="FFFF0000"/>
      <name val="Avenir-Book"/>
      <family val="2"/>
    </font>
    <font>
      <i/>
      <sz val="11"/>
      <color rgb="FFFF0000"/>
      <name val="Avenir-Book"/>
    </font>
    <font>
      <i/>
      <sz val="12"/>
      <color theme="1"/>
      <name val="Avenir-Book"/>
    </font>
    <font>
      <b/>
      <sz val="11"/>
      <color theme="0"/>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4"/>
      <color theme="1"/>
      <name val="TimesNewRomanPSMT"/>
    </font>
    <font>
      <sz val="14"/>
      <color theme="1"/>
      <name val="Cambria"/>
      <family val="1"/>
    </font>
    <font>
      <i/>
      <sz val="14"/>
      <color theme="1"/>
      <name val="Cambria"/>
      <family val="1"/>
    </font>
    <font>
      <sz val="9"/>
      <name val="Verdana"/>
      <family val="2"/>
    </font>
    <font>
      <b/>
      <sz val="9"/>
      <name val="Verdana"/>
      <family val="2"/>
    </font>
    <font>
      <sz val="9"/>
      <color theme="1"/>
      <name val="Verdana"/>
      <family val="2"/>
    </font>
    <font>
      <b/>
      <sz val="12"/>
      <name val="Verdana"/>
      <family val="2"/>
    </font>
    <font>
      <sz val="10"/>
      <name val="Verdana"/>
      <family val="2"/>
    </font>
    <font>
      <sz val="11"/>
      <color theme="1"/>
      <name val="Arial"/>
      <family val="2"/>
    </font>
    <font>
      <b/>
      <sz val="14"/>
      <name val="Verdana"/>
      <family val="2"/>
    </font>
    <font>
      <b/>
      <sz val="10"/>
      <name val="Verdana"/>
      <family val="2"/>
    </font>
    <font>
      <b/>
      <i/>
      <sz val="8"/>
      <name val="Arial"/>
      <family val="2"/>
    </font>
    <font>
      <b/>
      <sz val="14"/>
      <color theme="1"/>
      <name val="Calibri"/>
      <family val="2"/>
      <scheme val="minor"/>
    </font>
    <font>
      <sz val="11"/>
      <color rgb="FF000000"/>
      <name val="Calibri"/>
      <family val="2"/>
      <scheme val="minor"/>
    </font>
    <font>
      <sz val="14"/>
      <color rgb="FF000000"/>
      <name val="Calibri"/>
      <family val="2"/>
      <scheme val="minor"/>
    </font>
    <font>
      <b/>
      <sz val="11"/>
      <color rgb="FF000000"/>
      <name val="Calibri"/>
      <family val="2"/>
    </font>
    <font>
      <b/>
      <sz val="10"/>
      <color theme="1"/>
      <name val="Arial"/>
      <family val="2"/>
    </font>
    <font>
      <sz val="11"/>
      <color rgb="FF000000"/>
      <name val="Calibri"/>
      <family val="2"/>
    </font>
    <font>
      <b/>
      <sz val="14"/>
      <color theme="0"/>
      <name val="Calibri"/>
      <family val="2"/>
      <scheme val="minor"/>
    </font>
    <font>
      <sz val="11"/>
      <color theme="1"/>
      <name val="Avenir-Book"/>
    </font>
    <font>
      <b/>
      <sz val="10"/>
      <color theme="1"/>
      <name val="Avenir-Book"/>
    </font>
    <font>
      <sz val="10"/>
      <color theme="1"/>
      <name val="Arial Narrow"/>
      <family val="2"/>
    </font>
    <font>
      <vertAlign val="subscript"/>
      <sz val="10"/>
      <color theme="1"/>
      <name val="Arial Narrow"/>
      <family val="2"/>
    </font>
    <font>
      <vertAlign val="subscript"/>
      <sz val="10"/>
      <color indexed="8"/>
      <name val="Arial Narrow"/>
      <family val="2"/>
    </font>
    <font>
      <sz val="10"/>
      <color theme="1"/>
      <name val="Avenir-Book"/>
    </font>
    <font>
      <b/>
      <sz val="11"/>
      <color rgb="FFFA7D00"/>
      <name val="Calibri"/>
      <family val="2"/>
      <scheme val="minor"/>
    </font>
    <font>
      <b/>
      <sz val="12"/>
      <color theme="1"/>
      <name val="Avenir-Book"/>
    </font>
    <font>
      <b/>
      <sz val="16"/>
      <color rgb="FFFA7D00"/>
      <name val="Calibri"/>
      <family val="2"/>
      <scheme val="minor"/>
    </font>
    <font>
      <b/>
      <sz val="16"/>
      <color theme="9"/>
      <name val="Avenir-Book"/>
    </font>
    <font>
      <sz val="10"/>
      <name val="Avenir-Book"/>
    </font>
    <font>
      <b/>
      <sz val="12"/>
      <color theme="1"/>
      <name val="Verdana"/>
      <family val="2"/>
    </font>
    <font>
      <b/>
      <sz val="10"/>
      <color theme="1"/>
      <name val="Verdana"/>
      <family val="2"/>
    </font>
    <font>
      <sz val="12"/>
      <color rgb="FF000000"/>
      <name val="Calibri"/>
      <family val="2"/>
    </font>
    <font>
      <sz val="12"/>
      <name val="Calibri"/>
      <family val="2"/>
      <scheme val="minor"/>
    </font>
    <font>
      <b/>
      <sz val="12"/>
      <color theme="1"/>
      <name val="Arial"/>
      <family val="2"/>
    </font>
    <font>
      <b/>
      <sz val="12"/>
      <name val="Calibri"/>
      <family val="2"/>
      <scheme val="minor"/>
    </font>
  </fonts>
  <fills count="3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bgColor theme="6"/>
      </patternFill>
    </fill>
    <fill>
      <patternFill patternType="solid">
        <fgColor theme="3" tint="0.79998168889431442"/>
        <bgColor indexed="64"/>
      </patternFill>
    </fill>
    <fill>
      <patternFill patternType="solid">
        <fgColor rgb="FFA5A5A5"/>
      </patternFill>
    </fill>
    <fill>
      <patternFill patternType="solid">
        <fgColor theme="5" tint="0.79998168889431442"/>
        <bgColor indexed="65"/>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79998168889431442"/>
        <bgColor rgb="FF000000"/>
      </patternFill>
    </fill>
    <fill>
      <patternFill patternType="solid">
        <fgColor theme="5" tint="0.79998168889431442"/>
        <bgColor rgb="FF000000"/>
      </patternFill>
    </fill>
    <fill>
      <patternFill patternType="solid">
        <fgColor theme="7" tint="0.59999389629810485"/>
        <bgColor rgb="FF000000"/>
      </patternFill>
    </fill>
    <fill>
      <patternFill patternType="solid">
        <fgColor theme="7" tint="-0.249977111117893"/>
        <bgColor indexed="64"/>
      </patternFill>
    </fill>
    <fill>
      <patternFill patternType="solid">
        <fgColor rgb="FF00B050"/>
        <bgColor indexed="64"/>
      </patternFill>
    </fill>
    <fill>
      <patternFill patternType="solid">
        <fgColor indexed="22"/>
        <bgColor indexed="64"/>
      </patternFill>
    </fill>
    <fill>
      <patternFill patternType="solid">
        <fgColor rgb="FFF2F2F2"/>
      </patternFill>
    </fill>
    <fill>
      <patternFill patternType="solid">
        <fgColor theme="9" tint="0.79998168889431442"/>
        <bgColor rgb="FF000000"/>
      </patternFill>
    </fill>
    <fill>
      <patternFill patternType="solid">
        <fgColor theme="2"/>
        <bgColor theme="9" tint="-0.249977111117893"/>
      </patternFill>
    </fill>
  </fills>
  <borders count="42">
    <border>
      <left/>
      <right/>
      <top/>
      <bottom/>
      <diagonal/>
    </border>
    <border>
      <left/>
      <right/>
      <top style="thin">
        <color auto="1"/>
      </top>
      <bottom/>
      <diagonal/>
    </border>
    <border>
      <left/>
      <right/>
      <top/>
      <bottom style="thin">
        <color auto="1"/>
      </bottom>
      <diagonal/>
    </border>
    <border>
      <left/>
      <right/>
      <top style="thin">
        <color auto="1"/>
      </top>
      <bottom style="medium">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medium">
        <color auto="1"/>
      </left>
      <right style="medium">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style="thin">
        <color auto="1"/>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double">
        <color rgb="FF3F3F3F"/>
      </left>
      <right style="double">
        <color rgb="FF3F3F3F"/>
      </right>
      <top style="double">
        <color rgb="FF3F3F3F"/>
      </top>
      <bottom style="double">
        <color rgb="FF3F3F3F"/>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n">
        <color rgb="FF7F7F7F"/>
      </left>
      <right style="thin">
        <color rgb="FF7F7F7F"/>
      </right>
      <top/>
      <bottom/>
      <diagonal/>
    </border>
    <border>
      <left style="thin">
        <color rgb="FF7F7F7F"/>
      </left>
      <right style="thin">
        <color rgb="FF7F7F7F"/>
      </right>
      <top/>
      <bottom style="thin">
        <color rgb="FF7F7F7F"/>
      </bottom>
      <diagonal/>
    </border>
    <border>
      <left/>
      <right/>
      <top style="thin">
        <color rgb="FF7F7F7F"/>
      </top>
      <bottom/>
      <diagonal/>
    </border>
    <border>
      <left/>
      <right/>
      <top/>
      <bottom style="thin">
        <color theme="9" tint="0.79998168889431442"/>
      </bottom>
      <diagonal/>
    </border>
  </borders>
  <cellStyleXfs count="21">
    <xf numFmtId="0" fontId="0" fillId="0" borderId="0"/>
    <xf numFmtId="9" fontId="5" fillId="0" borderId="0" applyFon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8" fillId="6" borderId="21" applyNumberFormat="0" applyAlignment="0" applyProtection="0"/>
    <xf numFmtId="0" fontId="20" fillId="0" borderId="0"/>
    <xf numFmtId="43" fontId="20" fillId="0" borderId="0" applyFont="0" applyFill="0" applyBorder="0" applyAlignment="0" applyProtection="0"/>
    <xf numFmtId="0" fontId="29" fillId="0" borderId="0"/>
    <xf numFmtId="0" fontId="4" fillId="0" borderId="0"/>
    <xf numFmtId="9" fontId="4" fillId="0" borderId="0" applyFont="0" applyFill="0" applyBorder="0" applyAlignment="0" applyProtection="0"/>
    <xf numFmtId="0" fontId="35" fillId="0" borderId="0"/>
    <xf numFmtId="0" fontId="20" fillId="7" borderId="0" applyNumberFormat="0" applyBorder="0" applyAlignment="0" applyProtection="0"/>
    <xf numFmtId="0" fontId="47" fillId="28" borderId="36" applyNumberFormat="0" applyAlignment="0" applyProtection="0"/>
    <xf numFmtId="0" fontId="3" fillId="0" borderId="0"/>
    <xf numFmtId="9" fontId="3" fillId="0" borderId="0" applyFont="0" applyFill="0" applyBorder="0" applyAlignment="0" applyProtection="0"/>
    <xf numFmtId="43" fontId="5" fillId="0" borderId="0" applyFont="0" applyFill="0" applyBorder="0" applyAlignment="0" applyProtection="0"/>
    <xf numFmtId="0" fontId="10" fillId="0" borderId="0" applyNumberFormat="0" applyFill="0" applyBorder="0" applyAlignment="0" applyProtection="0"/>
  </cellStyleXfs>
  <cellXfs count="380">
    <xf numFmtId="0" fontId="0" fillId="0" borderId="0" xfId="0"/>
    <xf numFmtId="0" fontId="0" fillId="2" borderId="0" xfId="0" applyFill="1"/>
    <xf numFmtId="0" fontId="6" fillId="2" borderId="0" xfId="0" applyFont="1" applyFill="1"/>
    <xf numFmtId="164" fontId="6" fillId="0" borderId="4" xfId="0" applyNumberFormat="1" applyFont="1" applyBorder="1" applyAlignment="1">
      <alignment horizontal="center"/>
    </xf>
    <xf numFmtId="0" fontId="12" fillId="2" borderId="4" xfId="0" applyFont="1" applyFill="1" applyBorder="1" applyAlignment="1">
      <alignment vertical="top"/>
    </xf>
    <xf numFmtId="0" fontId="13" fillId="3" borderId="3" xfId="0" applyFont="1" applyFill="1" applyBorder="1"/>
    <xf numFmtId="0" fontId="6" fillId="2" borderId="1" xfId="0" applyFont="1" applyFill="1" applyBorder="1"/>
    <xf numFmtId="0" fontId="6" fillId="2" borderId="4" xfId="0" applyFont="1" applyFill="1" applyBorder="1" applyAlignment="1">
      <alignment horizontal="center" vertical="center"/>
    </xf>
    <xf numFmtId="0" fontId="12" fillId="2" borderId="1" xfId="0" applyFont="1" applyFill="1" applyBorder="1" applyAlignment="1">
      <alignment vertical="top"/>
    </xf>
    <xf numFmtId="0" fontId="6" fillId="5" borderId="4" xfId="0" applyFont="1" applyFill="1" applyBorder="1" applyAlignment="1">
      <alignment horizontal="center" vertical="center"/>
    </xf>
    <xf numFmtId="0" fontId="6" fillId="5" borderId="4" xfId="0" applyFont="1" applyFill="1" applyBorder="1" applyAlignment="1">
      <alignment horizontal="center"/>
    </xf>
    <xf numFmtId="0" fontId="6" fillId="0" borderId="0" xfId="0" applyFont="1" applyAlignment="1">
      <alignment horizontal="center" vertical="center"/>
    </xf>
    <xf numFmtId="0" fontId="6" fillId="2" borderId="2" xfId="0" applyFont="1" applyFill="1" applyBorder="1" applyAlignment="1">
      <alignment wrapText="1"/>
    </xf>
    <xf numFmtId="0" fontId="6" fillId="0" borderId="2" xfId="0" applyFont="1" applyBorder="1" applyAlignment="1">
      <alignment horizontal="center"/>
    </xf>
    <xf numFmtId="0" fontId="0" fillId="2" borderId="4" xfId="0" applyFill="1" applyBorder="1"/>
    <xf numFmtId="2" fontId="0" fillId="5" borderId="4" xfId="0" applyNumberFormat="1" applyFill="1" applyBorder="1" applyAlignment="1">
      <alignment horizontal="center"/>
    </xf>
    <xf numFmtId="0" fontId="6" fillId="2" borderId="2" xfId="0" applyFont="1" applyFill="1" applyBorder="1" applyAlignment="1">
      <alignment vertical="center"/>
    </xf>
    <xf numFmtId="0" fontId="8" fillId="5" borderId="4" xfId="0" applyFont="1" applyFill="1" applyBorder="1" applyAlignment="1">
      <alignment horizontal="center"/>
    </xf>
    <xf numFmtId="164" fontId="0" fillId="0" borderId="4" xfId="0" applyNumberFormat="1" applyBorder="1" applyAlignment="1">
      <alignment horizontal="center"/>
    </xf>
    <xf numFmtId="0" fontId="6" fillId="5" borderId="2" xfId="0" applyFont="1" applyFill="1" applyBorder="1" applyAlignment="1">
      <alignment horizontal="center"/>
    </xf>
    <xf numFmtId="0" fontId="6" fillId="5" borderId="13" xfId="0" applyFont="1" applyFill="1" applyBorder="1" applyAlignment="1">
      <alignment horizontal="center"/>
    </xf>
    <xf numFmtId="2" fontId="0" fillId="5" borderId="8" xfId="0" applyNumberFormat="1" applyFill="1" applyBorder="1" applyAlignment="1">
      <alignment horizontal="center"/>
    </xf>
    <xf numFmtId="0" fontId="6" fillId="4" borderId="4" xfId="0" applyFont="1" applyFill="1" applyBorder="1"/>
    <xf numFmtId="2" fontId="12" fillId="4" borderId="4" xfId="0" applyNumberFormat="1" applyFont="1" applyFill="1" applyBorder="1"/>
    <xf numFmtId="0" fontId="0" fillId="0" borderId="10" xfId="0" applyBorder="1"/>
    <xf numFmtId="0" fontId="12" fillId="4" borderId="10" xfId="0" applyFont="1" applyFill="1" applyBorder="1"/>
    <xf numFmtId="2" fontId="12" fillId="4" borderId="10" xfId="0" applyNumberFormat="1" applyFont="1" applyFill="1" applyBorder="1" applyAlignment="1">
      <alignment horizontal="center"/>
    </xf>
    <xf numFmtId="0" fontId="12" fillId="2" borderId="2" xfId="0" applyFont="1" applyFill="1" applyBorder="1" applyAlignment="1">
      <alignment vertical="top"/>
    </xf>
    <xf numFmtId="2" fontId="6" fillId="5" borderId="17" xfId="0" applyNumberFormat="1" applyFont="1" applyFill="1" applyBorder="1" applyAlignment="1">
      <alignment horizontal="right"/>
    </xf>
    <xf numFmtId="0" fontId="6" fillId="5" borderId="18" xfId="0" applyFont="1" applyFill="1" applyBorder="1" applyAlignment="1">
      <alignment horizontal="right"/>
    </xf>
    <xf numFmtId="0" fontId="12" fillId="2" borderId="5" xfId="0" applyFont="1" applyFill="1" applyBorder="1" applyAlignment="1">
      <alignment vertical="top"/>
    </xf>
    <xf numFmtId="2" fontId="12" fillId="2" borderId="8" xfId="0" applyNumberFormat="1" applyFont="1" applyFill="1" applyBorder="1" applyAlignment="1">
      <alignment vertical="top"/>
    </xf>
    <xf numFmtId="0" fontId="14" fillId="3" borderId="4" xfId="0" applyFont="1" applyFill="1" applyBorder="1"/>
    <xf numFmtId="0" fontId="0" fillId="3" borderId="2" xfId="0" applyFill="1" applyBorder="1"/>
    <xf numFmtId="0" fontId="6" fillId="2" borderId="14" xfId="0" applyFont="1" applyFill="1" applyBorder="1"/>
    <xf numFmtId="0" fontId="12" fillId="2" borderId="11" xfId="0" applyFont="1" applyFill="1" applyBorder="1" applyAlignment="1">
      <alignment vertical="top"/>
    </xf>
    <xf numFmtId="164" fontId="12" fillId="2" borderId="8" xfId="0" applyNumberFormat="1" applyFont="1" applyFill="1" applyBorder="1" applyAlignment="1">
      <alignment horizontal="right" vertical="top"/>
    </xf>
    <xf numFmtId="0" fontId="0" fillId="3" borderId="15" xfId="0" applyFill="1" applyBorder="1"/>
    <xf numFmtId="0" fontId="14" fillId="3" borderId="7" xfId="0" applyFont="1" applyFill="1" applyBorder="1" applyAlignment="1">
      <alignment horizontal="right"/>
    </xf>
    <xf numFmtId="2" fontId="0" fillId="0" borderId="7" xfId="0" applyNumberFormat="1" applyBorder="1"/>
    <xf numFmtId="0" fontId="12" fillId="2" borderId="14" xfId="0" applyFont="1" applyFill="1" applyBorder="1" applyAlignment="1">
      <alignment vertical="top"/>
    </xf>
    <xf numFmtId="164" fontId="12" fillId="2" borderId="10" xfId="0" applyNumberFormat="1" applyFont="1" applyFill="1" applyBorder="1" applyAlignment="1">
      <alignment horizontal="right" vertical="top"/>
    </xf>
    <xf numFmtId="0" fontId="6" fillId="5" borderId="19" xfId="0" applyFont="1" applyFill="1" applyBorder="1" applyAlignment="1">
      <alignment horizontal="right"/>
    </xf>
    <xf numFmtId="0" fontId="6" fillId="5" borderId="20" xfId="0" applyFont="1" applyFill="1" applyBorder="1" applyAlignment="1">
      <alignment horizontal="right"/>
    </xf>
    <xf numFmtId="2" fontId="16" fillId="2" borderId="6" xfId="0" applyNumberFormat="1" applyFont="1" applyFill="1" applyBorder="1" applyAlignment="1">
      <alignment horizontal="right" vertical="top"/>
    </xf>
    <xf numFmtId="164" fontId="6" fillId="0" borderId="10" xfId="0" applyNumberFormat="1" applyFont="1" applyBorder="1" applyAlignment="1">
      <alignment horizontal="center"/>
    </xf>
    <xf numFmtId="0" fontId="21" fillId="0" borderId="0" xfId="9" applyFont="1"/>
    <xf numFmtId="0" fontId="20" fillId="0" borderId="0" xfId="9"/>
    <xf numFmtId="0" fontId="22" fillId="0" borderId="0" xfId="9" applyFont="1"/>
    <xf numFmtId="0" fontId="25" fillId="8" borderId="10" xfId="9" applyFont="1" applyFill="1" applyBorder="1"/>
    <xf numFmtId="0" fontId="25" fillId="8" borderId="10" xfId="9" applyFont="1" applyFill="1" applyBorder="1" applyAlignment="1">
      <alignment horizontal="center"/>
    </xf>
    <xf numFmtId="43" fontId="20" fillId="0" borderId="0" xfId="9" applyNumberFormat="1"/>
    <xf numFmtId="0" fontId="20" fillId="0" borderId="0" xfId="9" applyAlignment="1">
      <alignment horizontal="left"/>
    </xf>
    <xf numFmtId="3" fontId="20" fillId="0" borderId="0" xfId="9" applyNumberFormat="1" applyAlignment="1">
      <alignment horizontal="center"/>
    </xf>
    <xf numFmtId="0" fontId="28" fillId="0" borderId="0" xfId="9" applyFont="1"/>
    <xf numFmtId="0" fontId="25" fillId="0" borderId="0" xfId="9" applyFont="1"/>
    <xf numFmtId="0" fontId="28" fillId="0" borderId="0" xfId="11" applyFont="1"/>
    <xf numFmtId="0" fontId="29" fillId="0" borderId="0" xfId="11"/>
    <xf numFmtId="0" fontId="25" fillId="0" borderId="0" xfId="11" applyFont="1"/>
    <xf numFmtId="0" fontId="20" fillId="0" borderId="0" xfId="9" applyAlignment="1">
      <alignment wrapText="1"/>
    </xf>
    <xf numFmtId="0" fontId="31" fillId="0" borderId="0" xfId="11" applyFont="1"/>
    <xf numFmtId="0" fontId="32" fillId="0" borderId="0" xfId="11" applyFont="1"/>
    <xf numFmtId="165" fontId="26" fillId="0" borderId="0" xfId="9" applyNumberFormat="1" applyFont="1"/>
    <xf numFmtId="0" fontId="32" fillId="0" borderId="0" xfId="9" applyFont="1"/>
    <xf numFmtId="0" fontId="0" fillId="0" borderId="0" xfId="11" applyFont="1"/>
    <xf numFmtId="166" fontId="20" fillId="0" borderId="0" xfId="9" applyNumberFormat="1"/>
    <xf numFmtId="166" fontId="29" fillId="0" borderId="0" xfId="11" applyNumberFormat="1"/>
    <xf numFmtId="0" fontId="20" fillId="0" borderId="0" xfId="9" applyAlignment="1">
      <alignment horizontal="right" indent="1"/>
    </xf>
    <xf numFmtId="2" fontId="20" fillId="0" borderId="0" xfId="9" applyNumberFormat="1"/>
    <xf numFmtId="167" fontId="21" fillId="0" borderId="0" xfId="10" applyNumberFormat="1" applyFont="1"/>
    <xf numFmtId="10" fontId="25" fillId="0" borderId="0" xfId="11" applyNumberFormat="1" applyFont="1"/>
    <xf numFmtId="0" fontId="25" fillId="0" borderId="0" xfId="9" applyFont="1" applyAlignment="1">
      <alignment horizontal="center"/>
    </xf>
    <xf numFmtId="0" fontId="33" fillId="0" borderId="0" xfId="9" applyFont="1" applyAlignment="1">
      <alignment horizontal="justify" vertical="top"/>
    </xf>
    <xf numFmtId="0" fontId="25" fillId="0" borderId="0" xfId="9" applyFont="1" applyAlignment="1">
      <alignment horizontal="right"/>
    </xf>
    <xf numFmtId="0" fontId="33" fillId="0" borderId="0" xfId="9" applyFont="1" applyAlignment="1">
      <alignment vertical="top" wrapText="1"/>
    </xf>
    <xf numFmtId="2" fontId="25" fillId="0" borderId="0" xfId="9" applyNumberFormat="1" applyFont="1" applyAlignment="1">
      <alignment horizontal="right"/>
    </xf>
    <xf numFmtId="10" fontId="25" fillId="0" borderId="0" xfId="9" applyNumberFormat="1" applyFont="1" applyAlignment="1">
      <alignment horizontal="right"/>
    </xf>
    <xf numFmtId="166" fontId="25" fillId="0" borderId="0" xfId="9" applyNumberFormat="1" applyFont="1" applyAlignment="1">
      <alignment horizontal="right"/>
    </xf>
    <xf numFmtId="0" fontId="30" fillId="0" borderId="0" xfId="9" applyFont="1"/>
    <xf numFmtId="167" fontId="26" fillId="0" borderId="0" xfId="10" applyNumberFormat="1" applyFont="1" applyFill="1" applyBorder="1"/>
    <xf numFmtId="0" fontId="26" fillId="0" borderId="0" xfId="9" applyFont="1"/>
    <xf numFmtId="43" fontId="21" fillId="0" borderId="0" xfId="10" applyFont="1" applyFill="1" applyBorder="1"/>
    <xf numFmtId="168" fontId="29" fillId="0" borderId="0" xfId="11" applyNumberFormat="1"/>
    <xf numFmtId="0" fontId="19" fillId="21" borderId="35" xfId="0" applyFont="1" applyFill="1" applyBorder="1"/>
    <xf numFmtId="0" fontId="36" fillId="19" borderId="0" xfId="14" applyFont="1" applyFill="1"/>
    <xf numFmtId="0" fontId="37" fillId="0" borderId="0" xfId="14" applyFont="1" applyAlignment="1">
      <alignment wrapText="1"/>
    </xf>
    <xf numFmtId="0" fontId="38" fillId="22" borderId="10" xfId="0" applyFont="1" applyFill="1" applyBorder="1" applyAlignment="1">
      <alignment wrapText="1"/>
    </xf>
    <xf numFmtId="0" fontId="38" fillId="23" borderId="10" xfId="0" applyFont="1" applyFill="1" applyBorder="1" applyAlignment="1">
      <alignment wrapText="1"/>
    </xf>
    <xf numFmtId="0" fontId="19" fillId="5" borderId="10" xfId="0" applyFont="1" applyFill="1" applyBorder="1" applyAlignment="1">
      <alignment horizontal="left" wrapText="1"/>
    </xf>
    <xf numFmtId="0" fontId="19" fillId="21" borderId="10" xfId="0" applyFont="1" applyFill="1" applyBorder="1" applyAlignment="1">
      <alignment horizontal="left" wrapText="1"/>
    </xf>
    <xf numFmtId="9" fontId="19" fillId="16" borderId="10" xfId="1" applyFont="1" applyFill="1" applyBorder="1" applyAlignment="1">
      <alignment horizontal="left" wrapText="1"/>
    </xf>
    <xf numFmtId="9" fontId="19" fillId="13" borderId="10" xfId="1" applyFont="1" applyFill="1" applyBorder="1" applyAlignment="1">
      <alignment horizontal="left" wrapText="1"/>
    </xf>
    <xf numFmtId="0" fontId="35" fillId="0" borderId="0" xfId="14" applyAlignment="1">
      <alignment wrapText="1"/>
    </xf>
    <xf numFmtId="0" fontId="35" fillId="0" borderId="0" xfId="14"/>
    <xf numFmtId="2" fontId="0" fillId="20" borderId="10" xfId="1" applyNumberFormat="1" applyFont="1" applyFill="1" applyBorder="1"/>
    <xf numFmtId="2" fontId="0" fillId="12" borderId="10" xfId="1" applyNumberFormat="1" applyFont="1" applyFill="1" applyBorder="1"/>
    <xf numFmtId="170" fontId="0" fillId="5" borderId="10" xfId="0" applyNumberFormat="1" applyFill="1" applyBorder="1"/>
    <xf numFmtId="168" fontId="0" fillId="5" borderId="10" xfId="0" applyNumberFormat="1" applyFill="1" applyBorder="1"/>
    <xf numFmtId="168" fontId="0" fillId="21" borderId="10" xfId="0" applyNumberFormat="1" applyFill="1" applyBorder="1"/>
    <xf numFmtId="9" fontId="0" fillId="16" borderId="10" xfId="1" applyFont="1" applyFill="1" applyBorder="1"/>
    <xf numFmtId="2" fontId="0" fillId="13" borderId="10" xfId="0" applyNumberFormat="1" applyFill="1" applyBorder="1"/>
    <xf numFmtId="0" fontId="40" fillId="25" borderId="21" xfId="8" applyFont="1" applyFill="1"/>
    <xf numFmtId="2" fontId="40" fillId="25" borderId="21" xfId="8" applyNumberFormat="1" applyFont="1" applyFill="1"/>
    <xf numFmtId="0" fontId="41" fillId="5" borderId="4" xfId="0" applyFont="1" applyFill="1" applyBorder="1" applyAlignment="1">
      <alignment horizontal="center" vertical="center"/>
    </xf>
    <xf numFmtId="1" fontId="0" fillId="5" borderId="4" xfId="0" applyNumberFormat="1" applyFill="1" applyBorder="1" applyAlignment="1">
      <alignment horizontal="center"/>
    </xf>
    <xf numFmtId="0" fontId="42" fillId="17" borderId="0" xfId="0" applyFont="1" applyFill="1" applyAlignment="1">
      <alignment vertical="top"/>
    </xf>
    <xf numFmtId="2" fontId="42" fillId="17" borderId="0" xfId="0" applyNumberFormat="1" applyFont="1" applyFill="1" applyAlignment="1">
      <alignment vertical="top" wrapText="1"/>
    </xf>
    <xf numFmtId="166" fontId="42" fillId="17" borderId="0" xfId="0" applyNumberFormat="1" applyFont="1" applyFill="1" applyAlignment="1">
      <alignment vertical="top" wrapText="1"/>
    </xf>
    <xf numFmtId="1" fontId="0" fillId="0" borderId="0" xfId="0" applyNumberFormat="1"/>
    <xf numFmtId="2" fontId="0" fillId="0" borderId="0" xfId="0" applyNumberFormat="1"/>
    <xf numFmtId="166" fontId="0" fillId="0" borderId="0" xfId="0" applyNumberFormat="1"/>
    <xf numFmtId="9" fontId="0" fillId="26" borderId="0" xfId="1" applyFont="1" applyFill="1"/>
    <xf numFmtId="2" fontId="0" fillId="2" borderId="0" xfId="0" applyNumberFormat="1" applyFill="1"/>
    <xf numFmtId="14" fontId="39" fillId="0" borderId="0" xfId="0" applyNumberFormat="1" applyFont="1"/>
    <xf numFmtId="1" fontId="6" fillId="5" borderId="4" xfId="0" applyNumberFormat="1" applyFont="1" applyFill="1" applyBorder="1" applyAlignment="1">
      <alignment horizontal="center"/>
    </xf>
    <xf numFmtId="0" fontId="20" fillId="27" borderId="10" xfId="9" applyFill="1" applyBorder="1"/>
    <xf numFmtId="0" fontId="29" fillId="27" borderId="10" xfId="11" applyFill="1" applyBorder="1"/>
    <xf numFmtId="0" fontId="20" fillId="0" borderId="10" xfId="9" applyBorder="1"/>
    <xf numFmtId="0" fontId="29" fillId="0" borderId="10" xfId="11" applyBorder="1"/>
    <xf numFmtId="166" fontId="20" fillId="0" borderId="10" xfId="9" applyNumberFormat="1" applyBorder="1"/>
    <xf numFmtId="166" fontId="29" fillId="0" borderId="10" xfId="11" applyNumberFormat="1" applyBorder="1"/>
    <xf numFmtId="0" fontId="43" fillId="0" borderId="10" xfId="9" applyFont="1" applyBorder="1" applyAlignment="1">
      <alignment vertical="center"/>
    </xf>
    <xf numFmtId="0" fontId="43" fillId="0" borderId="10" xfId="9" applyFont="1" applyBorder="1" applyAlignment="1">
      <alignment horizontal="center" vertical="center"/>
    </xf>
    <xf numFmtId="0" fontId="43" fillId="0" borderId="10" xfId="9" applyFont="1" applyBorder="1" applyAlignment="1">
      <alignment horizontal="left" vertical="center"/>
    </xf>
    <xf numFmtId="0" fontId="43" fillId="0" borderId="10" xfId="9" applyFont="1" applyBorder="1"/>
    <xf numFmtId="0" fontId="19" fillId="0" borderId="0" xfId="0" applyFont="1"/>
    <xf numFmtId="9" fontId="0" fillId="0" borderId="0" xfId="0" applyNumberFormat="1"/>
    <xf numFmtId="9" fontId="0" fillId="0" borderId="0" xfId="1" applyFont="1"/>
    <xf numFmtId="9" fontId="46" fillId="16" borderId="10" xfId="13" applyFont="1" applyFill="1" applyBorder="1"/>
    <xf numFmtId="9" fontId="46" fillId="16" borderId="10" xfId="13" applyFont="1" applyFill="1" applyBorder="1" applyAlignment="1"/>
    <xf numFmtId="0" fontId="46" fillId="0" borderId="25" xfId="12" applyFont="1" applyBorder="1"/>
    <xf numFmtId="0" fontId="46" fillId="0" borderId="16" xfId="12" applyFont="1" applyBorder="1"/>
    <xf numFmtId="0" fontId="42" fillId="9" borderId="16" xfId="12" applyFont="1" applyFill="1" applyBorder="1" applyAlignment="1">
      <alignment horizontal="center"/>
    </xf>
    <xf numFmtId="0" fontId="46" fillId="10" borderId="11" xfId="12" applyFont="1" applyFill="1" applyBorder="1" applyAlignment="1">
      <alignment horizontal="center"/>
    </xf>
    <xf numFmtId="0" fontId="46" fillId="10" borderId="2" xfId="12" applyFont="1" applyFill="1" applyBorder="1" applyAlignment="1">
      <alignment horizontal="center"/>
    </xf>
    <xf numFmtId="0" fontId="46" fillId="11" borderId="11" xfId="12" applyFont="1" applyFill="1" applyBorder="1" applyAlignment="1">
      <alignment horizontal="center"/>
    </xf>
    <xf numFmtId="0" fontId="46" fillId="11" borderId="2" xfId="12" applyFont="1" applyFill="1" applyBorder="1" applyAlignment="1">
      <alignment horizontal="center"/>
    </xf>
    <xf numFmtId="0" fontId="42" fillId="12" borderId="11" xfId="12" applyFont="1" applyFill="1" applyBorder="1" applyAlignment="1">
      <alignment horizontal="center"/>
    </xf>
    <xf numFmtId="0" fontId="42" fillId="12" borderId="2" xfId="12" applyFont="1" applyFill="1" applyBorder="1" applyAlignment="1">
      <alignment horizontal="center"/>
    </xf>
    <xf numFmtId="0" fontId="42" fillId="12" borderId="9" xfId="12" applyFont="1" applyFill="1" applyBorder="1" applyAlignment="1">
      <alignment horizontal="center"/>
    </xf>
    <xf numFmtId="0" fontId="42" fillId="15" borderId="16" xfId="12" applyFont="1" applyFill="1" applyBorder="1"/>
    <xf numFmtId="0" fontId="46" fillId="18" borderId="16" xfId="12" applyFont="1" applyFill="1" applyBorder="1"/>
    <xf numFmtId="0" fontId="42" fillId="0" borderId="28" xfId="12" applyFont="1" applyBorder="1" applyAlignment="1">
      <alignment wrapText="1"/>
    </xf>
    <xf numFmtId="0" fontId="42" fillId="0" borderId="10" xfId="12" applyFont="1" applyBorder="1" applyAlignment="1">
      <alignment wrapText="1"/>
    </xf>
    <xf numFmtId="0" fontId="42" fillId="9" borderId="10" xfId="12" applyFont="1" applyFill="1" applyBorder="1" applyAlignment="1">
      <alignment wrapText="1"/>
    </xf>
    <xf numFmtId="0" fontId="42" fillId="10" borderId="10" xfId="12" applyFont="1" applyFill="1" applyBorder="1" applyAlignment="1">
      <alignment wrapText="1"/>
    </xf>
    <xf numFmtId="0" fontId="42" fillId="11" borderId="10" xfId="12" applyFont="1" applyFill="1" applyBorder="1" applyAlignment="1">
      <alignment wrapText="1"/>
    </xf>
    <xf numFmtId="0" fontId="42" fillId="12" borderId="10" xfId="12" applyFont="1" applyFill="1" applyBorder="1" applyAlignment="1">
      <alignment wrapText="1"/>
    </xf>
    <xf numFmtId="0" fontId="42" fillId="11" borderId="5" xfId="12" applyFont="1" applyFill="1" applyBorder="1" applyAlignment="1">
      <alignment wrapText="1"/>
    </xf>
    <xf numFmtId="0" fontId="42" fillId="12" borderId="28" xfId="12" applyFont="1" applyFill="1" applyBorder="1" applyAlignment="1">
      <alignment wrapText="1"/>
    </xf>
    <xf numFmtId="0" fontId="42" fillId="12" borderId="29" xfId="12" applyFont="1" applyFill="1" applyBorder="1" applyAlignment="1">
      <alignment wrapText="1"/>
    </xf>
    <xf numFmtId="0" fontId="42" fillId="11" borderId="8" xfId="12" applyFont="1" applyFill="1" applyBorder="1" applyAlignment="1">
      <alignment wrapText="1"/>
    </xf>
    <xf numFmtId="0" fontId="42" fillId="13" borderId="10" xfId="12" applyFont="1" applyFill="1" applyBorder="1" applyAlignment="1">
      <alignment wrapText="1"/>
    </xf>
    <xf numFmtId="0" fontId="42" fillId="14" borderId="10" xfId="12" applyFont="1" applyFill="1" applyBorder="1" applyAlignment="1">
      <alignment wrapText="1"/>
    </xf>
    <xf numFmtId="0" fontId="42" fillId="15" borderId="10" xfId="12" applyFont="1" applyFill="1" applyBorder="1" applyAlignment="1">
      <alignment wrapText="1"/>
    </xf>
    <xf numFmtId="0" fontId="42" fillId="16" borderId="10" xfId="12" applyFont="1" applyFill="1" applyBorder="1" applyAlignment="1">
      <alignment wrapText="1"/>
    </xf>
    <xf numFmtId="0" fontId="42" fillId="17" borderId="10" xfId="12" applyFont="1" applyFill="1" applyBorder="1" applyAlignment="1">
      <alignment wrapText="1"/>
    </xf>
    <xf numFmtId="0" fontId="42" fillId="18" borderId="10" xfId="12" applyFont="1" applyFill="1" applyBorder="1" applyAlignment="1">
      <alignment wrapText="1"/>
    </xf>
    <xf numFmtId="0" fontId="46" fillId="0" borderId="28" xfId="12" applyFont="1" applyBorder="1"/>
    <xf numFmtId="0" fontId="46" fillId="0" borderId="10" xfId="12" applyFont="1" applyBorder="1"/>
    <xf numFmtId="0" fontId="46" fillId="9" borderId="10" xfId="12" applyFont="1" applyFill="1" applyBorder="1"/>
    <xf numFmtId="0" fontId="46" fillId="10" borderId="10" xfId="12" applyFont="1" applyFill="1" applyBorder="1"/>
    <xf numFmtId="0" fontId="46" fillId="10" borderId="10" xfId="12" applyFont="1" applyFill="1" applyBorder="1" applyAlignment="1">
      <alignment wrapText="1"/>
    </xf>
    <xf numFmtId="0" fontId="46" fillId="11" borderId="10" xfId="12" applyFont="1" applyFill="1" applyBorder="1"/>
    <xf numFmtId="0" fontId="46" fillId="12" borderId="10" xfId="12" applyFont="1" applyFill="1" applyBorder="1"/>
    <xf numFmtId="0" fontId="46" fillId="11" borderId="5" xfId="12" applyFont="1" applyFill="1" applyBorder="1"/>
    <xf numFmtId="0" fontId="46" fillId="12" borderId="28" xfId="12" applyFont="1" applyFill="1" applyBorder="1"/>
    <xf numFmtId="0" fontId="46" fillId="12" borderId="29" xfId="12" applyFont="1" applyFill="1" applyBorder="1"/>
    <xf numFmtId="0" fontId="46" fillId="11" borderId="8" xfId="12" applyFont="1" applyFill="1" applyBorder="1"/>
    <xf numFmtId="0" fontId="46" fillId="13" borderId="10" xfId="12" applyFont="1" applyFill="1" applyBorder="1"/>
    <xf numFmtId="169" fontId="46" fillId="14" borderId="10" xfId="12" applyNumberFormat="1" applyFont="1" applyFill="1" applyBorder="1"/>
    <xf numFmtId="168" fontId="46" fillId="15" borderId="10" xfId="12" applyNumberFormat="1" applyFont="1" applyFill="1" applyBorder="1"/>
    <xf numFmtId="14" fontId="46" fillId="17" borderId="10" xfId="12" applyNumberFormat="1" applyFont="1" applyFill="1" applyBorder="1"/>
    <xf numFmtId="0" fontId="46" fillId="18" borderId="10" xfId="12" applyFont="1" applyFill="1" applyBorder="1"/>
    <xf numFmtId="0" fontId="46" fillId="0" borderId="5" xfId="12" applyFont="1" applyBorder="1"/>
    <xf numFmtId="0" fontId="46" fillId="0" borderId="29" xfId="12" applyFont="1" applyBorder="1"/>
    <xf numFmtId="0" fontId="46" fillId="0" borderId="8" xfId="12" applyFont="1" applyBorder="1"/>
    <xf numFmtId="0" fontId="46" fillId="0" borderId="30" xfId="12" applyFont="1" applyBorder="1"/>
    <xf numFmtId="0" fontId="46" fillId="0" borderId="31" xfId="12" applyFont="1" applyBorder="1"/>
    <xf numFmtId="0" fontId="46" fillId="9" borderId="31" xfId="12" applyFont="1" applyFill="1" applyBorder="1"/>
    <xf numFmtId="0" fontId="46" fillId="10" borderId="31" xfId="12" applyFont="1" applyFill="1" applyBorder="1"/>
    <xf numFmtId="0" fontId="46" fillId="10" borderId="31" xfId="12" applyFont="1" applyFill="1" applyBorder="1" applyAlignment="1">
      <alignment wrapText="1"/>
    </xf>
    <xf numFmtId="0" fontId="46" fillId="11" borderId="31" xfId="12" applyFont="1" applyFill="1" applyBorder="1"/>
    <xf numFmtId="0" fontId="46" fillId="12" borderId="31" xfId="12" applyFont="1" applyFill="1" applyBorder="1"/>
    <xf numFmtId="0" fontId="46" fillId="11" borderId="32" xfId="12" applyFont="1" applyFill="1" applyBorder="1"/>
    <xf numFmtId="0" fontId="46" fillId="12" borderId="30" xfId="12" applyFont="1" applyFill="1" applyBorder="1"/>
    <xf numFmtId="0" fontId="46" fillId="12" borderId="33" xfId="12" applyFont="1" applyFill="1" applyBorder="1"/>
    <xf numFmtId="0" fontId="46" fillId="11" borderId="34" xfId="12" applyFont="1" applyFill="1" applyBorder="1"/>
    <xf numFmtId="0" fontId="46" fillId="0" borderId="12" xfId="12" applyFont="1" applyBorder="1"/>
    <xf numFmtId="0" fontId="46" fillId="0" borderId="10" xfId="12" applyFont="1" applyBorder="1" applyAlignment="1">
      <alignment wrapText="1"/>
    </xf>
    <xf numFmtId="0" fontId="46" fillId="14" borderId="10" xfId="12" applyFont="1" applyFill="1" applyBorder="1"/>
    <xf numFmtId="0" fontId="46" fillId="17" borderId="10" xfId="12" applyFont="1" applyFill="1" applyBorder="1"/>
    <xf numFmtId="0" fontId="19" fillId="13" borderId="5" xfId="0" applyFont="1" applyFill="1" applyBorder="1"/>
    <xf numFmtId="0" fontId="38" fillId="24" borderId="5" xfId="0" applyFont="1" applyFill="1" applyBorder="1" applyAlignment="1">
      <alignment wrapText="1"/>
    </xf>
    <xf numFmtId="2" fontId="0" fillId="13" borderId="5" xfId="0" applyNumberFormat="1" applyFill="1" applyBorder="1"/>
    <xf numFmtId="14" fontId="19" fillId="10" borderId="10" xfId="0" applyNumberFormat="1" applyFont="1" applyFill="1" applyBorder="1"/>
    <xf numFmtId="14" fontId="38" fillId="29" borderId="10" xfId="0" applyNumberFormat="1" applyFont="1" applyFill="1" applyBorder="1" applyAlignment="1">
      <alignment wrapText="1"/>
    </xf>
    <xf numFmtId="14" fontId="0" fillId="10" borderId="10" xfId="0" applyNumberFormat="1" applyFill="1" applyBorder="1"/>
    <xf numFmtId="0" fontId="0" fillId="0" borderId="0" xfId="0" pivotButton="1"/>
    <xf numFmtId="14" fontId="0" fillId="0" borderId="0" xfId="0" applyNumberFormat="1" applyAlignment="1">
      <alignment horizontal="left"/>
    </xf>
    <xf numFmtId="0" fontId="0" fillId="0" borderId="0" xfId="0" applyAlignment="1">
      <alignment horizontal="left"/>
    </xf>
    <xf numFmtId="0" fontId="48" fillId="0" borderId="0" xfId="0" applyFont="1" applyAlignment="1">
      <alignment horizontal="center" vertical="center" textRotation="90"/>
    </xf>
    <xf numFmtId="0" fontId="49" fillId="28" borderId="0" xfId="16" applyFont="1" applyBorder="1" applyAlignment="1">
      <alignment horizontal="center" vertical="center" textRotation="90"/>
    </xf>
    <xf numFmtId="0" fontId="51" fillId="11" borderId="10" xfId="12" applyFont="1" applyFill="1" applyBorder="1"/>
    <xf numFmtId="165" fontId="12" fillId="2" borderId="10" xfId="0" applyNumberFormat="1" applyFont="1" applyFill="1" applyBorder="1" applyAlignment="1">
      <alignment horizontal="right" vertical="top"/>
    </xf>
    <xf numFmtId="165" fontId="12" fillId="2" borderId="8" xfId="0" applyNumberFormat="1" applyFont="1" applyFill="1" applyBorder="1" applyAlignment="1">
      <alignment horizontal="right" vertical="top"/>
    </xf>
    <xf numFmtId="0" fontId="25" fillId="15" borderId="10" xfId="9" applyFont="1" applyFill="1" applyBorder="1"/>
    <xf numFmtId="0" fontId="25" fillId="15" borderId="10" xfId="9" applyFont="1" applyFill="1" applyBorder="1" applyAlignment="1">
      <alignment horizontal="right"/>
    </xf>
    <xf numFmtId="0" fontId="25" fillId="15" borderId="10" xfId="1" applyNumberFormat="1" applyFont="1" applyFill="1" applyBorder="1" applyAlignment="1">
      <alignment horizontal="right"/>
    </xf>
    <xf numFmtId="165" fontId="27" fillId="15" borderId="10" xfId="9" applyNumberFormat="1" applyFont="1" applyFill="1" applyBorder="1" applyAlignment="1">
      <alignment horizontal="right"/>
    </xf>
    <xf numFmtId="0" fontId="25" fillId="15" borderId="10" xfId="9" applyFont="1" applyFill="1" applyBorder="1" applyAlignment="1">
      <alignment wrapText="1"/>
    </xf>
    <xf numFmtId="0" fontId="27" fillId="15" borderId="10" xfId="9" applyFont="1" applyFill="1" applyBorder="1"/>
    <xf numFmtId="10" fontId="27" fillId="15" borderId="10" xfId="9" applyNumberFormat="1" applyFont="1" applyFill="1" applyBorder="1" applyAlignment="1">
      <alignment horizontal="right"/>
    </xf>
    <xf numFmtId="1" fontId="25" fillId="15" borderId="10" xfId="9" applyNumberFormat="1" applyFont="1" applyFill="1" applyBorder="1" applyAlignment="1">
      <alignment horizontal="right"/>
    </xf>
    <xf numFmtId="166" fontId="25" fillId="15" borderId="10" xfId="9" applyNumberFormat="1" applyFont="1" applyFill="1" applyBorder="1" applyAlignment="1">
      <alignment horizontal="right"/>
    </xf>
    <xf numFmtId="0" fontId="25" fillId="15" borderId="0" xfId="9" applyFont="1" applyFill="1"/>
    <xf numFmtId="165" fontId="26" fillId="15" borderId="22" xfId="9" applyNumberFormat="1" applyFont="1" applyFill="1" applyBorder="1"/>
    <xf numFmtId="165" fontId="26" fillId="15" borderId="23" xfId="9" applyNumberFormat="1" applyFont="1" applyFill="1" applyBorder="1"/>
    <xf numFmtId="0" fontId="52" fillId="0" borderId="0" xfId="9" applyFont="1"/>
    <xf numFmtId="0" fontId="53" fillId="0" borderId="0" xfId="9" applyFont="1"/>
    <xf numFmtId="2" fontId="43" fillId="10" borderId="10" xfId="9" applyNumberFormat="1" applyFont="1" applyFill="1" applyBorder="1" applyAlignment="1">
      <alignment vertical="center"/>
    </xf>
    <xf numFmtId="0" fontId="43" fillId="10" borderId="10" xfId="9" applyFont="1" applyFill="1" applyBorder="1"/>
    <xf numFmtId="0" fontId="43" fillId="10" borderId="10" xfId="9" applyFont="1" applyFill="1" applyBorder="1" applyAlignment="1">
      <alignment vertical="center"/>
    </xf>
    <xf numFmtId="171" fontId="43" fillId="10" borderId="10" xfId="9" applyNumberFormat="1" applyFont="1" applyFill="1" applyBorder="1" applyAlignment="1">
      <alignment vertical="center"/>
    </xf>
    <xf numFmtId="172" fontId="43" fillId="10" borderId="10" xfId="9" applyNumberFormat="1" applyFont="1" applyFill="1" applyBorder="1" applyAlignment="1">
      <alignment vertical="center"/>
    </xf>
    <xf numFmtId="173" fontId="43" fillId="10" borderId="10" xfId="9" applyNumberFormat="1" applyFont="1" applyFill="1" applyBorder="1" applyAlignment="1">
      <alignment vertical="center"/>
    </xf>
    <xf numFmtId="2" fontId="43" fillId="10" borderId="10" xfId="15" applyNumberFormat="1" applyFont="1" applyFill="1" applyBorder="1"/>
    <xf numFmtId="3" fontId="43" fillId="10" borderId="10" xfId="15" applyNumberFormat="1" applyFont="1" applyFill="1" applyBorder="1"/>
    <xf numFmtId="0" fontId="43" fillId="10" borderId="10" xfId="15" applyFont="1" applyFill="1" applyBorder="1" applyAlignment="1">
      <alignment horizontal="right"/>
    </xf>
    <xf numFmtId="174" fontId="12" fillId="2" borderId="8" xfId="1" applyNumberFormat="1" applyFont="1" applyFill="1" applyBorder="1" applyAlignment="1">
      <alignment vertical="top"/>
    </xf>
    <xf numFmtId="3" fontId="20" fillId="0" borderId="0" xfId="9" applyNumberFormat="1" applyAlignment="1">
      <alignment horizontal="center" vertical="center"/>
    </xf>
    <xf numFmtId="167" fontId="21" fillId="0" borderId="0" xfId="19" applyNumberFormat="1" applyFont="1"/>
    <xf numFmtId="167" fontId="21" fillId="0" borderId="0" xfId="19" applyNumberFormat="1" applyFont="1" applyAlignment="1"/>
    <xf numFmtId="3" fontId="20" fillId="0" borderId="0" xfId="9" applyNumberFormat="1" applyAlignment="1">
      <alignment horizontal="right" vertical="center"/>
    </xf>
    <xf numFmtId="175" fontId="20" fillId="0" borderId="0" xfId="9" applyNumberFormat="1"/>
    <xf numFmtId="43" fontId="53" fillId="0" borderId="0" xfId="19" applyFont="1"/>
    <xf numFmtId="0" fontId="54" fillId="0" borderId="0" xfId="0" applyFont="1"/>
    <xf numFmtId="0" fontId="30" fillId="0" borderId="0" xfId="9" applyFont="1" applyAlignment="1">
      <alignment wrapText="1"/>
    </xf>
    <xf numFmtId="0" fontId="55" fillId="0" borderId="0" xfId="0" applyFont="1"/>
    <xf numFmtId="3" fontId="20" fillId="0" borderId="0" xfId="9" applyNumberFormat="1" applyAlignment="1">
      <alignment horizontal="right"/>
    </xf>
    <xf numFmtId="10" fontId="20" fillId="0" borderId="0" xfId="9" applyNumberFormat="1" applyAlignment="1">
      <alignment horizontal="right"/>
    </xf>
    <xf numFmtId="0" fontId="10" fillId="0" borderId="0" xfId="20"/>
    <xf numFmtId="167" fontId="26" fillId="15" borderId="24" xfId="19" applyNumberFormat="1" applyFont="1" applyFill="1" applyBorder="1"/>
    <xf numFmtId="167" fontId="53" fillId="0" borderId="0" xfId="19" applyNumberFormat="1" applyFont="1"/>
    <xf numFmtId="167" fontId="21" fillId="0" borderId="0" xfId="9" applyNumberFormat="1" applyFont="1"/>
    <xf numFmtId="0" fontId="21" fillId="0" borderId="0" xfId="9" applyFont="1" applyAlignment="1">
      <alignment horizontal="right"/>
    </xf>
    <xf numFmtId="0" fontId="25" fillId="0" borderId="0" xfId="9" applyFont="1" applyAlignment="1">
      <alignment wrapText="1"/>
    </xf>
    <xf numFmtId="0" fontId="55" fillId="0" borderId="0" xfId="9" applyFont="1" applyAlignment="1">
      <alignment wrapText="1"/>
    </xf>
    <xf numFmtId="0" fontId="55" fillId="0" borderId="0" xfId="9" applyFont="1"/>
    <xf numFmtId="167" fontId="57" fillId="0" borderId="0" xfId="19" applyNumberFormat="1" applyFont="1" applyAlignment="1">
      <alignment horizontal="right" vertical="top"/>
    </xf>
    <xf numFmtId="167" fontId="57" fillId="0" borderId="0" xfId="19" applyNumberFormat="1" applyFont="1"/>
    <xf numFmtId="0" fontId="9" fillId="5" borderId="0" xfId="0" applyFont="1" applyFill="1" applyAlignment="1">
      <alignment vertical="top"/>
    </xf>
    <xf numFmtId="0" fontId="14" fillId="2" borderId="0" xfId="0" applyFont="1" applyFill="1"/>
    <xf numFmtId="0" fontId="7" fillId="0" borderId="10" xfId="0" applyFont="1" applyBorder="1" applyAlignment="1">
      <alignment horizontal="center" vertical="top"/>
    </xf>
    <xf numFmtId="0" fontId="0" fillId="2" borderId="11" xfId="0" applyFill="1" applyBorder="1"/>
    <xf numFmtId="0" fontId="0" fillId="2" borderId="2" xfId="0" applyFill="1" applyBorder="1"/>
    <xf numFmtId="0" fontId="0" fillId="3" borderId="0" xfId="0" applyFill="1"/>
    <xf numFmtId="0" fontId="6" fillId="2" borderId="0" xfId="0" applyFont="1" applyFill="1" applyAlignment="1">
      <alignment wrapText="1"/>
    </xf>
    <xf numFmtId="0" fontId="6" fillId="2" borderId="0" xfId="0" applyFont="1" applyFill="1" applyAlignment="1">
      <alignment horizontal="center" vertical="center"/>
    </xf>
    <xf numFmtId="0" fontId="7" fillId="4" borderId="0" xfId="0" applyFont="1" applyFill="1"/>
    <xf numFmtId="2" fontId="12" fillId="4" borderId="0" xfId="0" applyNumberFormat="1" applyFont="1" applyFill="1"/>
    <xf numFmtId="0" fontId="12" fillId="4" borderId="0" xfId="0" applyFont="1" applyFill="1" applyAlignment="1">
      <alignment horizontal="center"/>
    </xf>
    <xf numFmtId="0" fontId="7" fillId="4" borderId="0" xfId="0" applyFont="1" applyFill="1" applyAlignment="1">
      <alignment vertical="top"/>
    </xf>
    <xf numFmtId="0" fontId="7" fillId="4" borderId="0" xfId="0" applyFont="1" applyFill="1" applyAlignment="1">
      <alignment horizontal="center" vertical="top" wrapText="1"/>
    </xf>
    <xf numFmtId="0" fontId="12" fillId="4" borderId="0" xfId="0" applyFont="1" applyFill="1"/>
    <xf numFmtId="0" fontId="6" fillId="5" borderId="0" xfId="0" applyFont="1" applyFill="1" applyAlignment="1">
      <alignment horizontal="center" vertical="center"/>
    </xf>
    <xf numFmtId="4" fontId="25" fillId="15" borderId="10" xfId="9" applyNumberFormat="1" applyFont="1" applyFill="1" applyBorder="1" applyAlignment="1">
      <alignment horizontal="right"/>
    </xf>
    <xf numFmtId="1" fontId="25" fillId="0" borderId="0" xfId="9" applyNumberFormat="1" applyFont="1" applyAlignment="1">
      <alignment horizontal="right"/>
    </xf>
    <xf numFmtId="3" fontId="26" fillId="0" borderId="0" xfId="1" applyNumberFormat="1" applyFont="1"/>
    <xf numFmtId="9" fontId="25" fillId="0" borderId="0" xfId="1" applyFont="1" applyAlignment="1">
      <alignment horizontal="right"/>
    </xf>
    <xf numFmtId="9" fontId="25" fillId="0" borderId="0" xfId="9" applyNumberFormat="1" applyFont="1"/>
    <xf numFmtId="175" fontId="2" fillId="0" borderId="0" xfId="9" applyNumberFormat="1" applyFont="1"/>
    <xf numFmtId="2" fontId="0" fillId="0" borderId="0" xfId="0" applyNumberFormat="1" applyAlignment="1">
      <alignment vertical="top"/>
    </xf>
    <xf numFmtId="0" fontId="2" fillId="0" borderId="0" xfId="9" applyFont="1" applyAlignment="1">
      <alignment horizontal="left"/>
    </xf>
    <xf numFmtId="0" fontId="2" fillId="0" borderId="0" xfId="9" applyFont="1"/>
    <xf numFmtId="167" fontId="2" fillId="0" borderId="0" xfId="19" applyNumberFormat="1" applyFont="1" applyAlignment="1"/>
    <xf numFmtId="10" fontId="2" fillId="0" borderId="0" xfId="1" applyNumberFormat="1" applyFont="1" applyAlignment="1">
      <alignment horizontal="right" vertical="center" wrapText="1"/>
    </xf>
    <xf numFmtId="0" fontId="2" fillId="0" borderId="0" xfId="9" applyFont="1" applyAlignment="1">
      <alignment horizontal="center" wrapText="1"/>
    </xf>
    <xf numFmtId="167" fontId="2" fillId="0" borderId="0" xfId="19" applyNumberFormat="1" applyFont="1"/>
    <xf numFmtId="0" fontId="2" fillId="0" borderId="0" xfId="9" applyFont="1" applyAlignment="1">
      <alignment wrapText="1"/>
    </xf>
    <xf numFmtId="0" fontId="2" fillId="0" borderId="10" xfId="9" applyFont="1" applyBorder="1"/>
    <xf numFmtId="0" fontId="42" fillId="12" borderId="11" xfId="12" applyFont="1" applyFill="1" applyBorder="1" applyAlignment="1">
      <alignment horizontal="center"/>
    </xf>
    <xf numFmtId="0" fontId="42" fillId="12" borderId="2" xfId="12" applyFont="1" applyFill="1" applyBorder="1" applyAlignment="1">
      <alignment horizontal="center"/>
    </xf>
    <xf numFmtId="0" fontId="42" fillId="12" borderId="9" xfId="12" applyFont="1" applyFill="1" applyBorder="1" applyAlignment="1">
      <alignment horizontal="center"/>
    </xf>
    <xf numFmtId="0" fontId="42" fillId="14" borderId="11" xfId="12" applyFont="1" applyFill="1" applyBorder="1" applyAlignment="1">
      <alignment horizontal="center"/>
    </xf>
    <xf numFmtId="0" fontId="42" fillId="14" borderId="2" xfId="12" applyFont="1" applyFill="1" applyBorder="1" applyAlignment="1">
      <alignment horizontal="center"/>
    </xf>
    <xf numFmtId="0" fontId="42" fillId="14" borderId="9" xfId="12" applyFont="1" applyFill="1" applyBorder="1" applyAlignment="1">
      <alignment horizontal="center"/>
    </xf>
    <xf numFmtId="0" fontId="42" fillId="16" borderId="11" xfId="12" applyFont="1" applyFill="1" applyBorder="1" applyAlignment="1">
      <alignment horizontal="center"/>
    </xf>
    <xf numFmtId="0" fontId="42" fillId="16" borderId="2" xfId="12" applyFont="1" applyFill="1" applyBorder="1" applyAlignment="1">
      <alignment horizontal="center"/>
    </xf>
    <xf numFmtId="0" fontId="42" fillId="16" borderId="9" xfId="12" applyFont="1" applyFill="1" applyBorder="1" applyAlignment="1">
      <alignment horizontal="center"/>
    </xf>
    <xf numFmtId="0" fontId="42" fillId="17" borderId="11" xfId="12" applyFont="1" applyFill="1" applyBorder="1" applyAlignment="1">
      <alignment horizontal="center"/>
    </xf>
    <xf numFmtId="0" fontId="42" fillId="17" borderId="9" xfId="12" applyFont="1" applyFill="1" applyBorder="1" applyAlignment="1">
      <alignment horizontal="center"/>
    </xf>
    <xf numFmtId="0" fontId="42" fillId="11" borderId="5" xfId="12" applyFont="1" applyFill="1" applyBorder="1" applyAlignment="1">
      <alignment horizontal="center"/>
    </xf>
    <xf numFmtId="0" fontId="42" fillId="11" borderId="4" xfId="12" applyFont="1" applyFill="1" applyBorder="1" applyAlignment="1">
      <alignment horizontal="center"/>
    </xf>
    <xf numFmtId="0" fontId="42" fillId="11" borderId="26" xfId="12" applyFont="1" applyFill="1" applyBorder="1" applyAlignment="1">
      <alignment horizontal="center"/>
    </xf>
    <xf numFmtId="0" fontId="42" fillId="12" borderId="27" xfId="12" applyFont="1" applyFill="1" applyBorder="1" applyAlignment="1">
      <alignment horizontal="center"/>
    </xf>
    <xf numFmtId="0" fontId="42" fillId="12" borderId="4" xfId="12" applyFont="1" applyFill="1" applyBorder="1" applyAlignment="1">
      <alignment horizontal="center"/>
    </xf>
    <xf numFmtId="0" fontId="42" fillId="12" borderId="26" xfId="12" applyFont="1" applyFill="1" applyBorder="1" applyAlignment="1">
      <alignment horizontal="center"/>
    </xf>
    <xf numFmtId="0" fontId="42" fillId="11" borderId="27" xfId="12" applyFont="1" applyFill="1" applyBorder="1" applyAlignment="1">
      <alignment horizontal="center"/>
    </xf>
    <xf numFmtId="0" fontId="42" fillId="10" borderId="4" xfId="12" applyFont="1" applyFill="1" applyBorder="1" applyAlignment="1">
      <alignment horizontal="center"/>
    </xf>
    <xf numFmtId="0" fontId="42" fillId="10" borderId="8" xfId="12" applyFont="1" applyFill="1" applyBorder="1" applyAlignment="1">
      <alignment horizontal="center"/>
    </xf>
    <xf numFmtId="0" fontId="42" fillId="13" borderId="11" xfId="12" applyFont="1" applyFill="1" applyBorder="1" applyAlignment="1">
      <alignment horizontal="center"/>
    </xf>
    <xf numFmtId="0" fontId="42" fillId="13" borderId="2" xfId="12" applyFont="1" applyFill="1" applyBorder="1" applyAlignment="1">
      <alignment horizontal="center"/>
    </xf>
    <xf numFmtId="0" fontId="42" fillId="13" borderId="9" xfId="12" applyFont="1" applyFill="1" applyBorder="1" applyAlignment="1">
      <alignment horizontal="center"/>
    </xf>
    <xf numFmtId="0" fontId="19" fillId="5" borderId="15" xfId="0" applyFont="1" applyFill="1" applyBorder="1" applyAlignment="1">
      <alignment horizontal="center"/>
    </xf>
    <xf numFmtId="0" fontId="19" fillId="5" borderId="0" xfId="0" applyFont="1" applyFill="1" applyAlignment="1">
      <alignment horizontal="center"/>
    </xf>
    <xf numFmtId="0" fontId="19" fillId="5" borderId="7" xfId="0" applyFont="1" applyFill="1" applyBorder="1" applyAlignment="1">
      <alignment horizontal="center"/>
    </xf>
    <xf numFmtId="9" fontId="19" fillId="16" borderId="15" xfId="1" applyFont="1" applyFill="1" applyBorder="1" applyAlignment="1">
      <alignment horizontal="center"/>
    </xf>
    <xf numFmtId="9" fontId="19" fillId="16" borderId="0" xfId="1" applyFont="1" applyFill="1" applyBorder="1" applyAlignment="1">
      <alignment horizontal="center"/>
    </xf>
    <xf numFmtId="9" fontId="19" fillId="16" borderId="7" xfId="1" applyFont="1" applyFill="1" applyBorder="1" applyAlignment="1">
      <alignment horizontal="center"/>
    </xf>
    <xf numFmtId="0" fontId="19" fillId="13" borderId="11" xfId="0" applyFont="1" applyFill="1" applyBorder="1" applyAlignment="1">
      <alignment horizontal="center"/>
    </xf>
    <xf numFmtId="0" fontId="19" fillId="13" borderId="2" xfId="0" applyFont="1" applyFill="1" applyBorder="1" applyAlignment="1">
      <alignment horizontal="center"/>
    </xf>
    <xf numFmtId="0" fontId="19" fillId="13" borderId="9" xfId="0" applyFont="1" applyFill="1" applyBorder="1" applyAlignment="1">
      <alignment horizontal="center"/>
    </xf>
    <xf numFmtId="0" fontId="36" fillId="19" borderId="0" xfId="14" applyFont="1" applyFill="1" applyAlignment="1">
      <alignment horizontal="center"/>
    </xf>
    <xf numFmtId="0" fontId="34" fillId="20" borderId="0" xfId="0" applyFont="1" applyFill="1" applyAlignment="1">
      <alignment horizontal="center"/>
    </xf>
    <xf numFmtId="0" fontId="19" fillId="12" borderId="15" xfId="0" applyFont="1" applyFill="1" applyBorder="1" applyAlignment="1">
      <alignment horizontal="center"/>
    </xf>
    <xf numFmtId="0" fontId="19" fillId="12" borderId="0" xfId="0" applyFont="1" applyFill="1" applyAlignment="1">
      <alignment horizontal="center"/>
    </xf>
    <xf numFmtId="0" fontId="19" fillId="12" borderId="7" xfId="0" applyFont="1" applyFill="1" applyBorder="1" applyAlignment="1">
      <alignment horizontal="center"/>
    </xf>
    <xf numFmtId="0" fontId="15" fillId="2" borderId="0" xfId="0" applyFont="1" applyFill="1" applyAlignment="1">
      <alignment horizontal="left" vertical="top" wrapText="1"/>
    </xf>
    <xf numFmtId="0" fontId="13" fillId="3" borderId="0" xfId="0" applyFont="1" applyFill="1" applyAlignment="1">
      <alignment horizontal="center"/>
    </xf>
    <xf numFmtId="0" fontId="7" fillId="2" borderId="11" xfId="0"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15" fillId="2" borderId="0" xfId="0" applyFont="1" applyFill="1" applyAlignment="1">
      <alignment horizontal="center" vertical="center"/>
    </xf>
    <xf numFmtId="0" fontId="6" fillId="0" borderId="4" xfId="0" applyFont="1" applyBorder="1" applyAlignment="1">
      <alignment horizontal="left" wrapText="1"/>
    </xf>
    <xf numFmtId="0" fontId="6" fillId="2" borderId="12" xfId="0" applyFont="1" applyFill="1" applyBorder="1" applyAlignment="1">
      <alignment horizontal="center" wrapText="1"/>
    </xf>
    <xf numFmtId="0" fontId="6" fillId="2" borderId="16" xfId="0" applyFont="1" applyFill="1" applyBorder="1" applyAlignment="1">
      <alignment horizontal="center" wrapText="1"/>
    </xf>
    <xf numFmtId="0" fontId="6" fillId="2" borderId="6" xfId="0" applyFont="1" applyFill="1" applyBorder="1" applyAlignment="1">
      <alignment horizontal="center" wrapText="1"/>
    </xf>
    <xf numFmtId="0" fontId="6" fillId="2" borderId="9" xfId="0" applyFont="1" applyFill="1" applyBorder="1" applyAlignment="1">
      <alignment horizontal="center" wrapText="1"/>
    </xf>
    <xf numFmtId="0" fontId="6" fillId="2" borderId="1" xfId="0" applyFont="1" applyFill="1" applyBorder="1" applyAlignment="1">
      <alignment horizontal="left" vertical="center"/>
    </xf>
    <xf numFmtId="0" fontId="6" fillId="2" borderId="2" xfId="0" applyFont="1" applyFill="1" applyBorder="1" applyAlignment="1">
      <alignment horizontal="left" vertical="center"/>
    </xf>
    <xf numFmtId="0" fontId="6" fillId="2" borderId="1"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4" borderId="1" xfId="0" applyFont="1" applyFill="1" applyBorder="1" applyAlignment="1">
      <alignment horizontal="left" wrapText="1"/>
    </xf>
    <xf numFmtId="0" fontId="6" fillId="4" borderId="6" xfId="0" applyFont="1" applyFill="1" applyBorder="1" applyAlignment="1">
      <alignment horizontal="left" wrapText="1"/>
    </xf>
    <xf numFmtId="0" fontId="6" fillId="4" borderId="2" xfId="0" applyFont="1" applyFill="1" applyBorder="1" applyAlignment="1">
      <alignment horizontal="left" wrapText="1"/>
    </xf>
    <xf numFmtId="0" fontId="6" fillId="4" borderId="9" xfId="0" applyFont="1" applyFill="1" applyBorder="1" applyAlignment="1">
      <alignment horizontal="left" wrapText="1"/>
    </xf>
    <xf numFmtId="0" fontId="6" fillId="2" borderId="1" xfId="0" applyFont="1" applyFill="1" applyBorder="1" applyAlignment="1">
      <alignment horizontal="left" vertical="top"/>
    </xf>
    <xf numFmtId="0" fontId="6" fillId="2" borderId="0" xfId="0" applyFont="1" applyFill="1" applyAlignment="1">
      <alignment horizontal="left" vertical="top"/>
    </xf>
    <xf numFmtId="0" fontId="6" fillId="2" borderId="2" xfId="0" applyFont="1" applyFill="1" applyBorder="1" applyAlignment="1">
      <alignment horizontal="left" vertical="top"/>
    </xf>
    <xf numFmtId="0" fontId="6" fillId="2" borderId="1" xfId="0" applyFont="1" applyFill="1" applyBorder="1" applyAlignment="1">
      <alignment horizontal="left" vertical="top" wrapText="1"/>
    </xf>
    <xf numFmtId="0" fontId="6" fillId="2" borderId="0" xfId="0" applyFont="1" applyFill="1" applyAlignment="1">
      <alignment horizontal="left" vertical="top" wrapText="1"/>
    </xf>
    <xf numFmtId="0" fontId="6" fillId="2" borderId="2" xfId="0" applyFont="1" applyFill="1" applyBorder="1" applyAlignment="1">
      <alignment horizontal="left" vertical="top" wrapText="1"/>
    </xf>
    <xf numFmtId="0" fontId="7" fillId="4" borderId="0" xfId="0" applyFont="1" applyFill="1" applyAlignment="1">
      <alignment horizontal="center" vertical="center" wrapText="1"/>
    </xf>
    <xf numFmtId="0" fontId="7" fillId="4" borderId="0" xfId="0" applyFont="1" applyFill="1" applyAlignment="1">
      <alignment horizontal="center" vertical="top" wrapText="1"/>
    </xf>
    <xf numFmtId="0" fontId="12" fillId="2" borderId="14" xfId="0" applyFont="1" applyFill="1" applyBorder="1" applyAlignment="1">
      <alignment horizontal="left" vertical="center"/>
    </xf>
    <xf numFmtId="0" fontId="12" fillId="2" borderId="1" xfId="0" applyFont="1" applyFill="1" applyBorder="1" applyAlignment="1">
      <alignment horizontal="left" vertical="center"/>
    </xf>
    <xf numFmtId="0" fontId="12" fillId="2" borderId="15" xfId="0" applyFont="1" applyFill="1" applyBorder="1" applyAlignment="1">
      <alignment horizontal="left" vertical="center"/>
    </xf>
    <xf numFmtId="0" fontId="12" fillId="2" borderId="0" xfId="0" applyFont="1" applyFill="1" applyAlignment="1">
      <alignment horizontal="left" vertical="center"/>
    </xf>
    <xf numFmtId="0" fontId="12" fillId="2" borderId="11" xfId="0" applyFont="1" applyFill="1" applyBorder="1" applyAlignment="1">
      <alignment horizontal="left" vertical="center"/>
    </xf>
    <xf numFmtId="0" fontId="12" fillId="2" borderId="2" xfId="0" applyFont="1" applyFill="1" applyBorder="1" applyAlignment="1">
      <alignment horizontal="left" vertical="center"/>
    </xf>
    <xf numFmtId="2" fontId="16" fillId="2" borderId="1" xfId="0" applyNumberFormat="1" applyFont="1" applyFill="1" applyBorder="1" applyAlignment="1">
      <alignment horizontal="center" vertical="center" wrapText="1"/>
    </xf>
    <xf numFmtId="2" fontId="16" fillId="2" borderId="6" xfId="0" applyNumberFormat="1" applyFont="1" applyFill="1" applyBorder="1" applyAlignment="1">
      <alignment horizontal="center" vertical="center" wrapText="1"/>
    </xf>
    <xf numFmtId="2" fontId="16" fillId="2" borderId="0" xfId="0" applyNumberFormat="1" applyFont="1" applyFill="1" applyAlignment="1">
      <alignment horizontal="center" vertical="center" wrapText="1"/>
    </xf>
    <xf numFmtId="2" fontId="16" fillId="2" borderId="7" xfId="0" applyNumberFormat="1" applyFont="1" applyFill="1" applyBorder="1" applyAlignment="1">
      <alignment horizontal="center" vertical="center" wrapText="1"/>
    </xf>
    <xf numFmtId="2" fontId="16" fillId="2" borderId="2" xfId="0" applyNumberFormat="1" applyFont="1" applyFill="1" applyBorder="1" applyAlignment="1">
      <alignment horizontal="center" vertical="center" wrapText="1"/>
    </xf>
    <xf numFmtId="2" fontId="16" fillId="2" borderId="9" xfId="0" applyNumberFormat="1" applyFont="1" applyFill="1" applyBorder="1" applyAlignment="1">
      <alignment horizontal="center" vertical="center" wrapText="1"/>
    </xf>
    <xf numFmtId="0" fontId="12" fillId="4" borderId="0" xfId="0" applyFont="1" applyFill="1" applyAlignment="1">
      <alignment horizontal="left" wrapText="1"/>
    </xf>
    <xf numFmtId="0" fontId="17" fillId="4" borderId="0" xfId="0" applyFont="1" applyFill="1" applyAlignment="1">
      <alignment horizontal="center" wrapText="1"/>
    </xf>
    <xf numFmtId="2" fontId="17" fillId="4" borderId="0" xfId="0" applyNumberFormat="1" applyFont="1" applyFill="1" applyAlignment="1">
      <alignment horizontal="center" wrapText="1"/>
    </xf>
    <xf numFmtId="0" fontId="50" fillId="30" borderId="0" xfId="0" applyFont="1" applyFill="1" applyAlignment="1">
      <alignment horizontal="center"/>
    </xf>
    <xf numFmtId="0" fontId="50" fillId="30" borderId="41" xfId="0" applyFont="1" applyFill="1" applyBorder="1" applyAlignment="1">
      <alignment horizontal="center"/>
    </xf>
    <xf numFmtId="0" fontId="49" fillId="28" borderId="40" xfId="16" applyFont="1" applyBorder="1" applyAlignment="1">
      <alignment horizontal="center" vertical="center" textRotation="90" wrapText="1"/>
    </xf>
    <xf numFmtId="0" fontId="49" fillId="28" borderId="0" xfId="16" applyFont="1" applyBorder="1" applyAlignment="1">
      <alignment horizontal="center" vertical="center" textRotation="90" wrapText="1"/>
    </xf>
    <xf numFmtId="0" fontId="49" fillId="28" borderId="37" xfId="16" applyFont="1" applyBorder="1" applyAlignment="1">
      <alignment horizontal="center" vertical="center" textRotation="90"/>
    </xf>
    <xf numFmtId="0" fontId="49" fillId="28" borderId="38" xfId="16" applyFont="1" applyBorder="1" applyAlignment="1">
      <alignment horizontal="center" vertical="center" textRotation="90"/>
    </xf>
    <xf numFmtId="0" fontId="49" fillId="28" borderId="39" xfId="16" applyFont="1" applyBorder="1" applyAlignment="1">
      <alignment horizontal="center" vertical="center" textRotation="90"/>
    </xf>
    <xf numFmtId="0" fontId="49" fillId="28" borderId="37" xfId="16" applyFont="1" applyBorder="1" applyAlignment="1">
      <alignment horizontal="center" vertical="center" textRotation="90" wrapText="1"/>
    </xf>
    <xf numFmtId="0" fontId="49" fillId="28" borderId="38" xfId="16" applyFont="1" applyBorder="1" applyAlignment="1">
      <alignment horizontal="center" vertical="center" textRotation="90" wrapText="1"/>
    </xf>
    <xf numFmtId="0" fontId="49" fillId="28" borderId="36" xfId="16" applyFont="1" applyAlignment="1">
      <alignment horizontal="center" vertical="center" textRotation="90"/>
    </xf>
    <xf numFmtId="0" fontId="56" fillId="0" borderId="0" xfId="9" applyFont="1" applyAlignment="1">
      <alignment horizontal="center"/>
    </xf>
    <xf numFmtId="0" fontId="25" fillId="8" borderId="5" xfId="9" applyFont="1" applyFill="1" applyBorder="1" applyAlignment="1">
      <alignment horizontal="center"/>
    </xf>
    <xf numFmtId="0" fontId="25" fillId="8" borderId="4" xfId="9" applyFont="1" applyFill="1" applyBorder="1" applyAlignment="1">
      <alignment horizontal="center"/>
    </xf>
    <xf numFmtId="0" fontId="25" fillId="8" borderId="8" xfId="9" applyFont="1" applyFill="1" applyBorder="1" applyAlignment="1">
      <alignment horizontal="center"/>
    </xf>
    <xf numFmtId="0" fontId="43" fillId="0" borderId="10" xfId="9" applyFont="1" applyBorder="1" applyAlignment="1">
      <alignment vertical="center"/>
    </xf>
    <xf numFmtId="0" fontId="43" fillId="0" borderId="10" xfId="9" applyFont="1" applyBorder="1" applyAlignment="1">
      <alignment horizontal="center" vertical="center"/>
    </xf>
    <xf numFmtId="0" fontId="43" fillId="10" borderId="10" xfId="9" applyFont="1" applyFill="1" applyBorder="1" applyAlignment="1">
      <alignment vertical="center"/>
    </xf>
    <xf numFmtId="175" fontId="1" fillId="0" borderId="0" xfId="9" applyNumberFormat="1" applyFont="1"/>
  </cellXfs>
  <cellStyles count="21">
    <cellStyle name="20% - Accent2 2" xfId="15" xr:uid="{EB6B0697-4A75-4D96-9A95-3D4891286970}"/>
    <cellStyle name="Calculation" xfId="16" builtinId="22"/>
    <cellStyle name="Check Cell" xfId="8" builtinId="23"/>
    <cellStyle name="Comma" xfId="19" builtinId="3"/>
    <cellStyle name="Comma 2" xfId="10" xr:uid="{E1E8CF66-F373-4F57-B81A-7FDC798D4180}"/>
    <cellStyle name="Followed Hyperlink" xfId="7" builtinId="9" hidden="1"/>
    <cellStyle name="Followed Hyperlink" xfId="5" builtinId="9" hidden="1"/>
    <cellStyle name="Followed Hyperlink" xfId="3" builtinId="9" hidden="1"/>
    <cellStyle name="Hyperlink" xfId="6" builtinId="8" hidden="1"/>
    <cellStyle name="Hyperlink" xfId="4" builtinId="8" hidden="1"/>
    <cellStyle name="Hyperlink" xfId="2" builtinId="8" hidden="1"/>
    <cellStyle name="Hyperlink" xfId="20" builtinId="8"/>
    <cellStyle name="Normal" xfId="0" builtinId="0"/>
    <cellStyle name="Normal 2" xfId="9" xr:uid="{0E87E042-A090-4F4A-8C16-4614CCF294CB}"/>
    <cellStyle name="Normal 2 2" xfId="11" xr:uid="{CD75856D-D11A-476F-A058-EFEA526EAD22}"/>
    <cellStyle name="Normal 3" xfId="12" xr:uid="{E1027998-B456-468C-9361-5E2C60FD4983}"/>
    <cellStyle name="Normal 3 2" xfId="17" xr:uid="{2449AB14-8DFE-4F54-843E-379FC10E0E55}"/>
    <cellStyle name="Normal 4" xfId="14" xr:uid="{C01F3C17-B5BE-44E3-907F-9E651EC3208D}"/>
    <cellStyle name="Per cent" xfId="1" builtinId="5"/>
    <cellStyle name="Percent 2" xfId="13" xr:uid="{2FE06D0A-E456-453A-AA2B-C81B3515007D}"/>
    <cellStyle name="Percent 2 2" xfId="18" xr:uid="{9858EE34-9CAD-4F1A-8CCB-60348CD004B9}"/>
  </cellStyles>
  <dxfs count="13">
    <dxf>
      <font>
        <b val="0"/>
        <i val="0"/>
        <strike val="0"/>
        <condense val="0"/>
        <extend val="0"/>
        <outline val="0"/>
        <shadow val="0"/>
        <u val="none"/>
        <vertAlign val="baseline"/>
        <sz val="11"/>
        <color theme="1"/>
        <name val="Avenir-Book"/>
        <scheme val="none"/>
      </font>
      <numFmt numFmtId="164" formatCode="0.0"/>
      <alignment horizontal="center" vertical="bottom" textRotation="0" wrapText="0" indent="0" justifyLastLine="0" shrinkToFit="0" readingOrder="0"/>
      <border diagonalUp="0" diagonalDown="0">
        <left style="thin">
          <color indexed="64"/>
        </left>
        <right style="thin">
          <color auto="1"/>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Avenir-Book"/>
        <scheme val="none"/>
      </font>
      <numFmt numFmtId="164" formatCode="0.0"/>
      <alignment horizontal="center" vertical="bottom" textRotation="0" wrapText="0" indent="0" justifyLastLine="0" shrinkToFit="0" readingOrder="0"/>
      <border diagonalUp="0" diagonalDown="0">
        <left/>
        <right/>
        <top style="thin">
          <color auto="1"/>
        </top>
        <bottom style="thin">
          <color auto="1"/>
        </bottom>
        <horizontal style="thin">
          <color auto="1"/>
        </horizontal>
      </border>
    </dxf>
    <dxf>
      <font>
        <b val="0"/>
        <i val="0"/>
        <strike val="0"/>
        <condense val="0"/>
        <extend val="0"/>
        <outline val="0"/>
        <shadow val="0"/>
        <u val="none"/>
        <vertAlign val="baseline"/>
        <sz val="11"/>
        <color theme="1"/>
        <name val="Avenir-Book"/>
        <scheme val="none"/>
      </font>
      <numFmt numFmtId="2" formatCode="0.00"/>
      <fill>
        <patternFill patternType="solid">
          <fgColor indexed="64"/>
          <bgColor theme="3" tint="0.79998168889431442"/>
        </patternFill>
      </fill>
      <alignment horizontal="center" vertical="bottom" textRotation="0" wrapText="0" indent="0" justifyLastLine="0" shrinkToFit="0" readingOrder="0"/>
      <border diagonalUp="0" diagonalDown="0" outline="0">
        <top style="thin">
          <color auto="1"/>
        </top>
        <bottom style="thin">
          <color auto="1"/>
        </bottom>
      </border>
    </dxf>
    <dxf>
      <numFmt numFmtId="2" formatCode="0.00"/>
      <fill>
        <patternFill patternType="solid">
          <fgColor indexed="64"/>
          <bgColor theme="3" tint="0.79998168889431442"/>
        </patternFill>
      </fill>
      <alignment horizontal="center" vertical="bottom" textRotation="0" wrapText="0" indent="0" justifyLastLine="0" shrinkToFit="0" readingOrder="0"/>
      <border diagonalUp="0" diagonalDown="0" outline="0">
        <top style="thin">
          <color auto="1"/>
        </top>
        <bottom style="thin">
          <color auto="1"/>
        </bottom>
      </border>
    </dxf>
    <dxf>
      <font>
        <b val="0"/>
        <i val="0"/>
        <strike val="0"/>
        <condense val="0"/>
        <extend val="0"/>
        <outline val="0"/>
        <shadow val="0"/>
        <u val="none"/>
        <vertAlign val="baseline"/>
        <sz val="11"/>
        <color rgb="FF000000"/>
        <name val="Calibri"/>
        <scheme val="none"/>
      </font>
      <numFmt numFmtId="2" formatCode="0.00"/>
      <fill>
        <patternFill patternType="solid">
          <fgColor indexed="64"/>
          <bgColor theme="3" tint="0.79998168889431442"/>
        </patternFill>
      </fill>
      <alignment horizontal="center" vertical="bottom" textRotation="0" wrapText="0" indent="0" justifyLastLine="0" shrinkToFit="0" readingOrder="0"/>
      <border diagonalUp="0" diagonalDown="0" outline="0">
        <top style="thin">
          <color auto="1"/>
        </top>
        <bottom style="thin">
          <color auto="1"/>
        </bottom>
      </border>
    </dxf>
    <dxf>
      <font>
        <b val="0"/>
        <i val="0"/>
        <strike val="0"/>
        <condense val="0"/>
        <extend val="0"/>
        <outline val="0"/>
        <shadow val="0"/>
        <u val="none"/>
        <vertAlign val="baseline"/>
        <sz val="11"/>
        <color theme="1"/>
        <name val="Avenir-Book"/>
        <scheme val="none"/>
      </font>
      <fill>
        <patternFill patternType="solid">
          <fgColor indexed="64"/>
          <bgColor theme="3" tint="0.79998168889431442"/>
        </patternFill>
      </fill>
      <alignment horizontal="center" vertical="bottom"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Avenir-Book"/>
        <scheme val="none"/>
      </font>
      <fill>
        <patternFill patternType="solid">
          <fgColor indexed="64"/>
          <bgColor theme="3" tint="0.79998168889431442"/>
        </patternFill>
      </fill>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auto="1"/>
        </top>
        <bottom style="thin">
          <color auto="1"/>
        </bottom>
      </border>
    </dxf>
    <dxf>
      <border>
        <bottom style="thin">
          <color auto="1"/>
        </bottom>
      </border>
    </dxf>
    <dxf>
      <font>
        <b val="0"/>
        <i val="0"/>
        <strike val="0"/>
        <condense val="0"/>
        <extend val="0"/>
        <outline val="0"/>
        <shadow val="0"/>
        <u val="none"/>
        <vertAlign val="baseline"/>
        <sz val="11"/>
        <color theme="1"/>
        <name val="Avenir-Book"/>
        <scheme val="none"/>
      </font>
      <alignment horizontal="center" vertical="bottom" textRotation="0" wrapText="0" indent="0" justifyLastLine="0" shrinkToFit="0"/>
    </dxf>
    <dxf>
      <font>
        <color rgb="FF9C0006"/>
      </font>
      <fill>
        <patternFill>
          <bgColor rgb="FFFF0000"/>
        </patternFill>
      </fill>
    </dxf>
    <dxf>
      <border>
        <left style="hair">
          <color auto="1"/>
        </left>
        <right style="hair">
          <color auto="1"/>
        </right>
        <top style="hair">
          <color auto="1"/>
        </top>
        <bottom style="hair">
          <color auto="1"/>
        </bottom>
        <vertical style="hair">
          <color auto="1"/>
        </vertical>
        <horizontal style="hair">
          <color auto="1"/>
        </horizontal>
      </border>
    </dxf>
  </dxfs>
  <tableStyles count="1" defaultTableStyle="TableStyleMedium9" defaultPivotStyle="PivotStyleMedium7">
    <tableStyle name="Table Style 1" pivot="0" count="1" xr9:uid="{00000000-0011-0000-FFFF-FFFF00000000}">
      <tableStyleElement type="wholeTable" dxfId="1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Fuel Usage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DE"/>
        </a:p>
      </c:txPr>
    </c:title>
    <c:autoTitleDeleted val="0"/>
    <c:plotArea>
      <c:layout/>
      <c:lineChart>
        <c:grouping val="standard"/>
        <c:varyColors val="0"/>
        <c:ser>
          <c:idx val="0"/>
          <c:order val="0"/>
          <c:tx>
            <c:strRef>
              <c:f>Summary_KPT!$B$4</c:f>
              <c:strCache>
                <c:ptCount val="1"/>
                <c:pt idx="0">
                  <c:v>Baseline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Summary_KPT!$C$3:$F$3</c:f>
              <c:strCache>
                <c:ptCount val="4"/>
                <c:pt idx="0">
                  <c:v>Charcoal</c:v>
                </c:pt>
                <c:pt idx="1">
                  <c:v>Firewood</c:v>
                </c:pt>
                <c:pt idx="2">
                  <c:v>LPG</c:v>
                </c:pt>
                <c:pt idx="3">
                  <c:v>Kerosene</c:v>
                </c:pt>
              </c:strCache>
            </c:strRef>
          </c:cat>
          <c:val>
            <c:numRef>
              <c:f>Summary_KPT!$C$4:$F$4</c:f>
              <c:numCache>
                <c:formatCode>0%</c:formatCode>
                <c:ptCount val="4"/>
                <c:pt idx="0">
                  <c:v>0.9684806535776348</c:v>
                </c:pt>
                <c:pt idx="1">
                  <c:v>0</c:v>
                </c:pt>
                <c:pt idx="2">
                  <c:v>3.1519346422365146E-2</c:v>
                </c:pt>
                <c:pt idx="3">
                  <c:v>0</c:v>
                </c:pt>
              </c:numCache>
            </c:numRef>
          </c:val>
          <c:smooth val="0"/>
          <c:extLst>
            <c:ext xmlns:c16="http://schemas.microsoft.com/office/drawing/2014/chart" uri="{C3380CC4-5D6E-409C-BE32-E72D297353CC}">
              <c16:uniqueId val="{00000000-5AD5-4346-9567-3EB7C4AE796D}"/>
            </c:ext>
          </c:extLst>
        </c:ser>
        <c:ser>
          <c:idx val="1"/>
          <c:order val="1"/>
          <c:tx>
            <c:strRef>
              <c:f>Summary_KPT!$B$5</c:f>
              <c:strCache>
                <c:ptCount val="1"/>
                <c:pt idx="0">
                  <c:v>Project scenario</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Summary_KPT!$C$3:$F$3</c:f>
              <c:strCache>
                <c:ptCount val="4"/>
                <c:pt idx="0">
                  <c:v>Charcoal</c:v>
                </c:pt>
                <c:pt idx="1">
                  <c:v>Firewood</c:v>
                </c:pt>
                <c:pt idx="2">
                  <c:v>LPG</c:v>
                </c:pt>
                <c:pt idx="3">
                  <c:v>Kerosene</c:v>
                </c:pt>
              </c:strCache>
            </c:strRef>
          </c:cat>
          <c:val>
            <c:numRef>
              <c:f>Summary_KPT!$C$5:$F$5</c:f>
              <c:numCache>
                <c:formatCode>0%</c:formatCode>
                <c:ptCount val="4"/>
                <c:pt idx="0">
                  <c:v>0.96161420647701035</c:v>
                </c:pt>
                <c:pt idx="1">
                  <c:v>0</c:v>
                </c:pt>
                <c:pt idx="2">
                  <c:v>3.8385793522989667E-2</c:v>
                </c:pt>
                <c:pt idx="3">
                  <c:v>0</c:v>
                </c:pt>
              </c:numCache>
            </c:numRef>
          </c:val>
          <c:smooth val="0"/>
          <c:extLst>
            <c:ext xmlns:c16="http://schemas.microsoft.com/office/drawing/2014/chart" uri="{C3380CC4-5D6E-409C-BE32-E72D297353CC}">
              <c16:uniqueId val="{00000001-5AD5-4346-9567-3EB7C4AE796D}"/>
            </c:ext>
          </c:extLst>
        </c:ser>
        <c:dLbls>
          <c:showLegendKey val="0"/>
          <c:showVal val="0"/>
          <c:showCatName val="0"/>
          <c:showSerName val="0"/>
          <c:showPercent val="0"/>
          <c:showBubbleSize val="0"/>
        </c:dLbls>
        <c:marker val="1"/>
        <c:smooth val="0"/>
        <c:axId val="418129040"/>
        <c:axId val="418123216"/>
      </c:lineChart>
      <c:catAx>
        <c:axId val="41812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DE"/>
          </a:p>
        </c:txPr>
        <c:crossAx val="418123216"/>
        <c:crosses val="autoZero"/>
        <c:auto val="1"/>
        <c:lblAlgn val="ctr"/>
        <c:lblOffset val="100"/>
        <c:noMultiLvlLbl val="0"/>
      </c:catAx>
      <c:valAx>
        <c:axId val="4181232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DE"/>
          </a:p>
        </c:txPr>
        <c:crossAx val="4181290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12700</xdr:colOff>
      <xdr:row>12</xdr:row>
      <xdr:rowOff>152400</xdr:rowOff>
    </xdr:from>
    <xdr:to>
      <xdr:col>1</xdr:col>
      <xdr:colOff>63500</xdr:colOff>
      <xdr:row>16</xdr:row>
      <xdr:rowOff>175260</xdr:rowOff>
    </xdr:to>
    <xdr:sp macro="" textlink="">
      <xdr:nvSpPr>
        <xdr:cNvPr id="2" name="Down Arrow Callout 1">
          <a:extLst>
            <a:ext uri="{FF2B5EF4-FFF2-40B4-BE49-F238E27FC236}">
              <a16:creationId xmlns:a16="http://schemas.microsoft.com/office/drawing/2014/main" id="{84A82DE6-09C0-8B4B-B9DD-C55FABB0709D}"/>
            </a:ext>
          </a:extLst>
        </xdr:cNvPr>
        <xdr:cNvSpPr/>
      </xdr:nvSpPr>
      <xdr:spPr>
        <a:xfrm>
          <a:off x="12700" y="2654300"/>
          <a:ext cx="927100" cy="848360"/>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0">
              <a:solidFill>
                <a:schemeClr val="tx1"/>
              </a:solidFill>
              <a:latin typeface="Avenir Book" charset="0"/>
              <a:ea typeface="Avenir Book" charset="0"/>
              <a:cs typeface="Avenir Book" charset="0"/>
            </a:rPr>
            <a:t>Serial No.</a:t>
          </a:r>
        </a:p>
        <a:p>
          <a:pPr algn="l"/>
          <a:r>
            <a:rPr lang="en-US" sz="1200" b="0" i="0">
              <a:solidFill>
                <a:schemeClr val="tx1"/>
              </a:solidFill>
              <a:latin typeface="Avenir Book" charset="0"/>
              <a:ea typeface="Avenir Book" charset="0"/>
              <a:cs typeface="Avenir Book" charset="0"/>
            </a:rPr>
            <a:t>Step 1.1 </a:t>
          </a:r>
        </a:p>
      </xdr:txBody>
    </xdr:sp>
    <xdr:clientData/>
  </xdr:twoCellAnchor>
  <xdr:twoCellAnchor>
    <xdr:from>
      <xdr:col>1</xdr:col>
      <xdr:colOff>63500</xdr:colOff>
      <xdr:row>12</xdr:row>
      <xdr:rowOff>152400</xdr:rowOff>
    </xdr:from>
    <xdr:to>
      <xdr:col>2</xdr:col>
      <xdr:colOff>0</xdr:colOff>
      <xdr:row>16</xdr:row>
      <xdr:rowOff>175260</xdr:rowOff>
    </xdr:to>
    <xdr:sp macro="" textlink="">
      <xdr:nvSpPr>
        <xdr:cNvPr id="3" name="Down Arrow Callout 2">
          <a:extLst>
            <a:ext uri="{FF2B5EF4-FFF2-40B4-BE49-F238E27FC236}">
              <a16:creationId xmlns:a16="http://schemas.microsoft.com/office/drawing/2014/main" id="{918FFB5E-3989-CF41-8CE8-22ECB5375E87}"/>
            </a:ext>
          </a:extLst>
        </xdr:cNvPr>
        <xdr:cNvSpPr/>
      </xdr:nvSpPr>
      <xdr:spPr>
        <a:xfrm>
          <a:off x="939800" y="2654300"/>
          <a:ext cx="1739900" cy="848360"/>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0" i="0">
              <a:solidFill>
                <a:schemeClr val="tx1"/>
              </a:solidFill>
              <a:latin typeface="Avenir Book" charset="0"/>
              <a:ea typeface="Avenir Book" charset="0"/>
              <a:cs typeface="Avenir Book" charset="0"/>
            </a:rPr>
            <a:t>Baseline Household ID </a:t>
          </a:r>
        </a:p>
        <a:p>
          <a:pPr algn="ctr"/>
          <a:r>
            <a:rPr lang="en-US" sz="1200" b="0" i="0">
              <a:solidFill>
                <a:schemeClr val="tx1"/>
              </a:solidFill>
              <a:latin typeface="Avenir Book" charset="0"/>
              <a:ea typeface="Avenir Book" charset="0"/>
              <a:cs typeface="Avenir Book" charset="0"/>
            </a:rPr>
            <a:t>Step</a:t>
          </a:r>
          <a:r>
            <a:rPr lang="en-US" sz="1200" b="0" i="0" baseline="0">
              <a:solidFill>
                <a:schemeClr val="tx1"/>
              </a:solidFill>
              <a:latin typeface="Avenir Book" charset="0"/>
              <a:ea typeface="Avenir Book" charset="0"/>
              <a:cs typeface="Avenir Book" charset="0"/>
            </a:rPr>
            <a:t> 1.2</a:t>
          </a:r>
          <a:endParaRPr lang="en-US" sz="1200" b="0" i="0">
            <a:solidFill>
              <a:schemeClr val="tx1"/>
            </a:solidFill>
            <a:latin typeface="Avenir Book" charset="0"/>
            <a:ea typeface="Avenir Book" charset="0"/>
            <a:cs typeface="Avenir Book" charset="0"/>
          </a:endParaRPr>
        </a:p>
      </xdr:txBody>
    </xdr:sp>
    <xdr:clientData/>
  </xdr:twoCellAnchor>
  <xdr:twoCellAnchor>
    <xdr:from>
      <xdr:col>1</xdr:col>
      <xdr:colOff>1727200</xdr:colOff>
      <xdr:row>12</xdr:row>
      <xdr:rowOff>152400</xdr:rowOff>
    </xdr:from>
    <xdr:to>
      <xdr:col>3</xdr:col>
      <xdr:colOff>76200</xdr:colOff>
      <xdr:row>16</xdr:row>
      <xdr:rowOff>175260</xdr:rowOff>
    </xdr:to>
    <xdr:sp macro="" textlink="">
      <xdr:nvSpPr>
        <xdr:cNvPr id="4" name="Down Arrow Callout 3">
          <a:extLst>
            <a:ext uri="{FF2B5EF4-FFF2-40B4-BE49-F238E27FC236}">
              <a16:creationId xmlns:a16="http://schemas.microsoft.com/office/drawing/2014/main" id="{3266C600-0111-0749-9AAE-D8399490ECFB}"/>
            </a:ext>
          </a:extLst>
        </xdr:cNvPr>
        <xdr:cNvSpPr/>
      </xdr:nvSpPr>
      <xdr:spPr>
        <a:xfrm>
          <a:off x="2603500" y="2654300"/>
          <a:ext cx="2184400" cy="848360"/>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200" b="0" i="0">
              <a:solidFill>
                <a:schemeClr val="tx1"/>
              </a:solidFill>
              <a:latin typeface="Avenir Book" charset="0"/>
              <a:ea typeface="Avenir Book" charset="0"/>
              <a:cs typeface="Avenir Book" charset="0"/>
            </a:rPr>
            <a:t>Baseline fuel conusumption</a:t>
          </a:r>
        </a:p>
        <a:p>
          <a:pPr algn="ctr"/>
          <a:r>
            <a:rPr lang="en-US" sz="1200" b="0" i="0">
              <a:solidFill>
                <a:schemeClr val="tx1"/>
              </a:solidFill>
              <a:latin typeface="Avenir Book" charset="0"/>
              <a:ea typeface="Avenir Book" charset="0"/>
              <a:cs typeface="Avenir Book" charset="0"/>
            </a:rPr>
            <a:t>Step 1.3</a:t>
          </a:r>
        </a:p>
      </xdr:txBody>
    </xdr:sp>
    <xdr:clientData/>
  </xdr:twoCellAnchor>
  <xdr:twoCellAnchor>
    <xdr:from>
      <xdr:col>3</xdr:col>
      <xdr:colOff>12700</xdr:colOff>
      <xdr:row>12</xdr:row>
      <xdr:rowOff>152400</xdr:rowOff>
    </xdr:from>
    <xdr:to>
      <xdr:col>4</xdr:col>
      <xdr:colOff>25400</xdr:colOff>
      <xdr:row>16</xdr:row>
      <xdr:rowOff>177800</xdr:rowOff>
    </xdr:to>
    <xdr:sp macro="" textlink="">
      <xdr:nvSpPr>
        <xdr:cNvPr id="5" name="Down Arrow Callout 4">
          <a:extLst>
            <a:ext uri="{FF2B5EF4-FFF2-40B4-BE49-F238E27FC236}">
              <a16:creationId xmlns:a16="http://schemas.microsoft.com/office/drawing/2014/main" id="{DF217DFF-9F40-2741-9F29-FEB88EC5EB14}"/>
            </a:ext>
          </a:extLst>
        </xdr:cNvPr>
        <xdr:cNvSpPr/>
      </xdr:nvSpPr>
      <xdr:spPr>
        <a:xfrm>
          <a:off x="4724400" y="2654300"/>
          <a:ext cx="1981200" cy="850900"/>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200" b="0" i="0">
              <a:solidFill>
                <a:schemeClr val="tx1"/>
              </a:solidFill>
              <a:latin typeface="Avenir Book" charset="0"/>
              <a:ea typeface="Avenir Book" charset="0"/>
              <a:cs typeface="Avenir Book" charset="0"/>
            </a:rPr>
            <a:t>Project Household</a:t>
          </a:r>
          <a:r>
            <a:rPr lang="en-US" sz="1200" b="0" i="0" baseline="0">
              <a:solidFill>
                <a:schemeClr val="tx1"/>
              </a:solidFill>
              <a:latin typeface="Avenir Book" charset="0"/>
              <a:ea typeface="Avenir Book" charset="0"/>
              <a:cs typeface="Avenir Book" charset="0"/>
            </a:rPr>
            <a:t> ID</a:t>
          </a:r>
          <a:endParaRPr lang="en-US" sz="1200" b="0" i="0">
            <a:solidFill>
              <a:schemeClr val="tx1"/>
            </a:solidFill>
            <a:latin typeface="Avenir Book" charset="0"/>
            <a:ea typeface="Avenir Book" charset="0"/>
            <a:cs typeface="Avenir Book" charset="0"/>
          </a:endParaRPr>
        </a:p>
        <a:p>
          <a:pPr algn="ctr"/>
          <a:r>
            <a:rPr lang="en-US" sz="1200" b="0" i="0">
              <a:solidFill>
                <a:schemeClr val="tx1"/>
              </a:solidFill>
              <a:latin typeface="Avenir Book" charset="0"/>
              <a:ea typeface="Avenir Book" charset="0"/>
              <a:cs typeface="Avenir Book" charset="0"/>
            </a:rPr>
            <a:t>Step 1.4</a:t>
          </a:r>
        </a:p>
      </xdr:txBody>
    </xdr:sp>
    <xdr:clientData/>
  </xdr:twoCellAnchor>
  <xdr:twoCellAnchor>
    <xdr:from>
      <xdr:col>4</xdr:col>
      <xdr:colOff>38100</xdr:colOff>
      <xdr:row>12</xdr:row>
      <xdr:rowOff>152400</xdr:rowOff>
    </xdr:from>
    <xdr:to>
      <xdr:col>5</xdr:col>
      <xdr:colOff>50800</xdr:colOff>
      <xdr:row>16</xdr:row>
      <xdr:rowOff>177800</xdr:rowOff>
    </xdr:to>
    <xdr:sp macro="" textlink="">
      <xdr:nvSpPr>
        <xdr:cNvPr id="6" name="Down Arrow Callout 5">
          <a:extLst>
            <a:ext uri="{FF2B5EF4-FFF2-40B4-BE49-F238E27FC236}">
              <a16:creationId xmlns:a16="http://schemas.microsoft.com/office/drawing/2014/main" id="{6D954D35-5F92-6642-A7B7-DD329DB2A355}"/>
            </a:ext>
          </a:extLst>
        </xdr:cNvPr>
        <xdr:cNvSpPr/>
      </xdr:nvSpPr>
      <xdr:spPr>
        <a:xfrm>
          <a:off x="6718300" y="2654300"/>
          <a:ext cx="2019300" cy="850900"/>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200" b="0" i="0">
              <a:solidFill>
                <a:schemeClr val="tx1"/>
              </a:solidFill>
              <a:latin typeface="Avenir Book" charset="0"/>
              <a:ea typeface="Avenir Book" charset="0"/>
              <a:cs typeface="Avenir Book" charset="0"/>
            </a:rPr>
            <a:t>Project fuel conusumption</a:t>
          </a:r>
        </a:p>
        <a:p>
          <a:pPr algn="ctr"/>
          <a:r>
            <a:rPr lang="en-US" sz="1200" b="0" i="0">
              <a:solidFill>
                <a:schemeClr val="tx1"/>
              </a:solidFill>
              <a:latin typeface="Avenir Book" charset="0"/>
              <a:ea typeface="Avenir Book" charset="0"/>
              <a:cs typeface="Avenir Book" charset="0"/>
            </a:rPr>
            <a:t>Step 1.5</a:t>
          </a:r>
        </a:p>
      </xdr:txBody>
    </xdr:sp>
    <xdr:clientData/>
  </xdr:twoCellAnchor>
  <xdr:twoCellAnchor>
    <xdr:from>
      <xdr:col>13</xdr:col>
      <xdr:colOff>0</xdr:colOff>
      <xdr:row>8</xdr:row>
      <xdr:rowOff>0</xdr:rowOff>
    </xdr:from>
    <xdr:to>
      <xdr:col>13</xdr:col>
      <xdr:colOff>977900</xdr:colOff>
      <xdr:row>11</xdr:row>
      <xdr:rowOff>187960</xdr:rowOff>
    </xdr:to>
    <xdr:sp macro="" textlink="">
      <xdr:nvSpPr>
        <xdr:cNvPr id="7" name="Down Arrow Callout 6">
          <a:extLst>
            <a:ext uri="{FF2B5EF4-FFF2-40B4-BE49-F238E27FC236}">
              <a16:creationId xmlns:a16="http://schemas.microsoft.com/office/drawing/2014/main" id="{EC414D5B-B43B-4F4F-B725-A08D026ED74F}"/>
            </a:ext>
          </a:extLst>
        </xdr:cNvPr>
        <xdr:cNvSpPr/>
      </xdr:nvSpPr>
      <xdr:spPr>
        <a:xfrm>
          <a:off x="16497300" y="1663700"/>
          <a:ext cx="965200" cy="822960"/>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0" i="0">
              <a:solidFill>
                <a:schemeClr val="tx1"/>
              </a:solidFill>
              <a:latin typeface="Avenir Book" charset="0"/>
              <a:ea typeface="Avenir Book" charset="0"/>
              <a:cs typeface="Avenir Book" charset="0"/>
            </a:rPr>
            <a:t>Family Size</a:t>
          </a:r>
        </a:p>
        <a:p>
          <a:pPr algn="ctr"/>
          <a:r>
            <a:rPr lang="en-US" sz="1200" b="0" i="0">
              <a:solidFill>
                <a:schemeClr val="tx1"/>
              </a:solidFill>
              <a:latin typeface="Avenir Book" charset="0"/>
              <a:ea typeface="Avenir Book" charset="0"/>
              <a:cs typeface="Avenir Book" charset="0"/>
            </a:rPr>
            <a:t>Step 3.1 </a:t>
          </a:r>
        </a:p>
      </xdr:txBody>
    </xdr:sp>
    <xdr:clientData/>
  </xdr:twoCellAnchor>
  <xdr:twoCellAnchor>
    <xdr:from>
      <xdr:col>14</xdr:col>
      <xdr:colOff>0</xdr:colOff>
      <xdr:row>8</xdr:row>
      <xdr:rowOff>0</xdr:rowOff>
    </xdr:from>
    <xdr:to>
      <xdr:col>15</xdr:col>
      <xdr:colOff>0</xdr:colOff>
      <xdr:row>11</xdr:row>
      <xdr:rowOff>187960</xdr:rowOff>
    </xdr:to>
    <xdr:sp macro="" textlink="">
      <xdr:nvSpPr>
        <xdr:cNvPr id="8" name="Down Arrow Callout 7">
          <a:extLst>
            <a:ext uri="{FF2B5EF4-FFF2-40B4-BE49-F238E27FC236}">
              <a16:creationId xmlns:a16="http://schemas.microsoft.com/office/drawing/2014/main" id="{65E7EB8C-ABB6-EA4E-BCC9-AD6630E85D88}"/>
            </a:ext>
          </a:extLst>
        </xdr:cNvPr>
        <xdr:cNvSpPr/>
      </xdr:nvSpPr>
      <xdr:spPr>
        <a:xfrm>
          <a:off x="17462500" y="1663700"/>
          <a:ext cx="1435100" cy="822960"/>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0" i="0">
              <a:solidFill>
                <a:schemeClr val="tx1"/>
              </a:solidFill>
              <a:latin typeface="Avenir Book" charset="0"/>
              <a:ea typeface="Avenir Book" charset="0"/>
              <a:cs typeface="Avenir Book" charset="0"/>
            </a:rPr>
            <a:t>Optio</a:t>
          </a:r>
          <a:r>
            <a:rPr lang="en-US" sz="1200" b="0" i="0" baseline="0">
              <a:solidFill>
                <a:schemeClr val="tx1"/>
              </a:solidFill>
              <a:latin typeface="Avenir Book" charset="0"/>
              <a:ea typeface="Avenir Book" charset="0"/>
              <a:cs typeface="Avenir Book" charset="0"/>
            </a:rPr>
            <a:t>n</a:t>
          </a:r>
        </a:p>
        <a:p>
          <a:pPr algn="ctr"/>
          <a:r>
            <a:rPr lang="en-US" sz="1200" b="0" i="0" baseline="0">
              <a:solidFill>
                <a:schemeClr val="tx1"/>
              </a:solidFill>
              <a:latin typeface="Avenir Book" charset="0"/>
              <a:ea typeface="Avenir Book" charset="0"/>
              <a:cs typeface="Avenir Book" charset="0"/>
            </a:rPr>
            <a:t>step 3.2</a:t>
          </a:r>
          <a:endParaRPr lang="en-US" sz="1200" b="0" i="0">
            <a:solidFill>
              <a:schemeClr val="tx1"/>
            </a:solidFill>
            <a:latin typeface="Avenir Book" charset="0"/>
            <a:ea typeface="Avenir Book" charset="0"/>
            <a:cs typeface="Avenir Book"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26276</xdr:colOff>
      <xdr:row>5</xdr:row>
      <xdr:rowOff>98534</xdr:rowOff>
    </xdr:from>
    <xdr:to>
      <xdr:col>6</xdr:col>
      <xdr:colOff>39414</xdr:colOff>
      <xdr:row>17</xdr:row>
      <xdr:rowOff>157655</xdr:rowOff>
    </xdr:to>
    <xdr:graphicFrame macro="">
      <xdr:nvGraphicFramePr>
        <xdr:cNvPr id="2" name="Chart 1">
          <a:extLst>
            <a:ext uri="{FF2B5EF4-FFF2-40B4-BE49-F238E27FC236}">
              <a16:creationId xmlns:a16="http://schemas.microsoft.com/office/drawing/2014/main" id="{9B5600B1-ABD2-4869-8702-0AAAEEEF6E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hannthaler/Documents/Persoenliches%20/BURN/GS%20PoA/Submission%20to%20SustainCert_Registration_Inclusion%20/VPA%201%20Somalia/Round%20II%20-%20Final/BURN%20GS%20PoA_VPA%201_Somalia_ER%20calculation%20including%20baseline%20and%20project%20KPT%20results_v.2.4.xlsx?F4831AB9" TargetMode="External"/><Relationship Id="rId1" Type="http://schemas.openxmlformats.org/officeDocument/2006/relationships/externalLinkPath" Target="file:///F4831AB9/BURN%20GS%20PoA_VPA%201_Somalia_ER%20calculation%20including%20baseline%20and%20project%20KPT%20results_v.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line Survey_KPT"/>
      <sheetName val="Project Survey_KPT"/>
      <sheetName val="Unpaired sampling"/>
      <sheetName val="Parameters"/>
      <sheetName val="Project fuel consumption per HH"/>
      <sheetName val="Baseline fuel consumption HH"/>
      <sheetName val="Summary"/>
      <sheetName val="ER ICS TPDDTEC"/>
      <sheetName val="Th. Energy savings unit level"/>
      <sheetName val="EMISSION FACTOR "/>
    </sheetNames>
    <sheetDataSet>
      <sheetData sheetId="0">
        <row r="2">
          <cell r="Z2" t="str">
            <v xml:space="preserve">Phone number-telefoon number                                     </v>
          </cell>
          <cell r="IY2" t="str">
            <v>Average Charcoal Use per capita per day (Kg)</v>
          </cell>
        </row>
        <row r="3">
          <cell r="Z3">
            <v>618050433</v>
          </cell>
          <cell r="IY3">
            <v>0.58095238095238089</v>
          </cell>
        </row>
        <row r="4">
          <cell r="Z4">
            <v>634786989</v>
          </cell>
          <cell r="IY4">
            <v>2.1693121693121698E-2</v>
          </cell>
        </row>
        <row r="5">
          <cell r="Z5">
            <v>634788366</v>
          </cell>
          <cell r="IY5">
            <v>0.29559748427672966</v>
          </cell>
        </row>
        <row r="6">
          <cell r="Z6">
            <v>634250868</v>
          </cell>
          <cell r="IY6">
            <v>0.24912280701754397</v>
          </cell>
        </row>
        <row r="7">
          <cell r="Z7">
            <v>907200237</v>
          </cell>
          <cell r="IY7">
            <v>0.52283950617283947</v>
          </cell>
        </row>
        <row r="8">
          <cell r="Z8">
            <v>907717241</v>
          </cell>
          <cell r="IY8">
            <v>0.11345565749235477</v>
          </cell>
        </row>
        <row r="9">
          <cell r="Z9">
            <v>907782786</v>
          </cell>
          <cell r="IY9">
            <v>0.22048611111111113</v>
          </cell>
        </row>
        <row r="10">
          <cell r="Z10">
            <v>907728584</v>
          </cell>
          <cell r="IY10">
            <v>0.36054421768707484</v>
          </cell>
        </row>
        <row r="11">
          <cell r="Z11">
            <v>907719816</v>
          </cell>
          <cell r="IY11">
            <v>0.34891774891774885</v>
          </cell>
        </row>
        <row r="12">
          <cell r="Z12">
            <v>907762371</v>
          </cell>
          <cell r="IY12">
            <v>0.38214285714285706</v>
          </cell>
        </row>
        <row r="13">
          <cell r="Z13">
            <v>907720388</v>
          </cell>
          <cell r="IY13">
            <v>0.3842592592592593</v>
          </cell>
        </row>
        <row r="14">
          <cell r="Z14">
            <v>907760402</v>
          </cell>
          <cell r="IY14">
            <v>0.28016359918200406</v>
          </cell>
        </row>
        <row r="15">
          <cell r="Z15">
            <v>907771015</v>
          </cell>
          <cell r="IY15">
            <v>0.14627831715210357</v>
          </cell>
        </row>
        <row r="16">
          <cell r="Z16">
            <v>907700237</v>
          </cell>
          <cell r="IY16">
            <v>0.64408602150537619</v>
          </cell>
        </row>
        <row r="17">
          <cell r="Z17">
            <v>907626266</v>
          </cell>
          <cell r="IY17">
            <v>0.42222222222222217</v>
          </cell>
        </row>
        <row r="18">
          <cell r="Z18">
            <v>907777260</v>
          </cell>
          <cell r="IY18">
            <v>0.29027777777777775</v>
          </cell>
        </row>
        <row r="19">
          <cell r="Z19">
            <v>907759248</v>
          </cell>
          <cell r="IY19">
            <v>0.38529411764705884</v>
          </cell>
        </row>
        <row r="20">
          <cell r="Z20">
            <v>906090034</v>
          </cell>
          <cell r="IY20">
            <v>0.46602564102564104</v>
          </cell>
        </row>
        <row r="21">
          <cell r="Z21">
            <v>907726800</v>
          </cell>
          <cell r="IY21">
            <v>0.43537414965986393</v>
          </cell>
        </row>
        <row r="22">
          <cell r="Z22">
            <v>907640527</v>
          </cell>
          <cell r="IY22">
            <v>0.36274509803921562</v>
          </cell>
        </row>
        <row r="23">
          <cell r="Z23">
            <v>634470819</v>
          </cell>
          <cell r="IY23">
            <v>0.36521739130434777</v>
          </cell>
        </row>
        <row r="24">
          <cell r="Z24">
            <v>636774532</v>
          </cell>
          <cell r="IY24">
            <v>0.35555555555555535</v>
          </cell>
        </row>
        <row r="25">
          <cell r="Z25">
            <v>634171958</v>
          </cell>
          <cell r="IY25">
            <v>0.49401709401709404</v>
          </cell>
        </row>
        <row r="26">
          <cell r="Z26">
            <v>633627142</v>
          </cell>
          <cell r="IY26">
            <v>0.43148148148148147</v>
          </cell>
        </row>
        <row r="27">
          <cell r="Z27">
            <v>634714798</v>
          </cell>
          <cell r="IY27">
            <v>0.35217391304347828</v>
          </cell>
        </row>
        <row r="28">
          <cell r="Z28">
            <v>633660097</v>
          </cell>
          <cell r="IY28">
            <v>0.32280701754385982</v>
          </cell>
        </row>
        <row r="29">
          <cell r="Z29">
            <v>634226828</v>
          </cell>
          <cell r="IY29">
            <v>0.29384057971014493</v>
          </cell>
        </row>
        <row r="30">
          <cell r="Z30">
            <v>637027554</v>
          </cell>
          <cell r="IY30">
            <v>0.36956521739130421</v>
          </cell>
        </row>
        <row r="31">
          <cell r="Z31">
            <v>616676863</v>
          </cell>
          <cell r="IY31">
            <v>0.39855072463768115</v>
          </cell>
        </row>
        <row r="32">
          <cell r="Z32">
            <v>618336321</v>
          </cell>
          <cell r="IY32">
            <v>0.61302681992337149</v>
          </cell>
        </row>
        <row r="33">
          <cell r="Z33">
            <v>615971227</v>
          </cell>
          <cell r="IY33">
            <v>0.98245614035087747</v>
          </cell>
        </row>
        <row r="34">
          <cell r="Z34">
            <v>612508606</v>
          </cell>
          <cell r="IY34">
            <v>0.86309523809523814</v>
          </cell>
        </row>
        <row r="35">
          <cell r="Z35">
            <v>617997481</v>
          </cell>
          <cell r="IY35">
            <v>0.75268817204301086</v>
          </cell>
        </row>
        <row r="36">
          <cell r="Z36">
            <v>615720666</v>
          </cell>
          <cell r="IY36">
            <v>0.80808080808080807</v>
          </cell>
        </row>
        <row r="37">
          <cell r="Z37">
            <v>615124940</v>
          </cell>
          <cell r="IY37">
            <v>0.71895424836601307</v>
          </cell>
        </row>
        <row r="38">
          <cell r="Z38">
            <v>617996611</v>
          </cell>
          <cell r="IY38">
            <v>0.46413502109704635</v>
          </cell>
        </row>
        <row r="39">
          <cell r="Z39">
            <v>616270453</v>
          </cell>
          <cell r="IY39">
            <v>0.72916666666666674</v>
          </cell>
        </row>
        <row r="40">
          <cell r="Z40">
            <v>615257309</v>
          </cell>
          <cell r="IY40">
            <v>0.95238095238095244</v>
          </cell>
        </row>
        <row r="41">
          <cell r="Z41">
            <v>634480343</v>
          </cell>
          <cell r="IY41">
            <v>0.31458333333333333</v>
          </cell>
        </row>
        <row r="42">
          <cell r="Z42">
            <v>634033827</v>
          </cell>
          <cell r="IY42">
            <v>0.90277777777777779</v>
          </cell>
        </row>
        <row r="43">
          <cell r="Z43">
            <v>634402639</v>
          </cell>
          <cell r="IY43">
            <v>0.15681818181818183</v>
          </cell>
        </row>
        <row r="44">
          <cell r="Z44">
            <v>633260234</v>
          </cell>
          <cell r="IY44">
            <v>0.18200589970501474</v>
          </cell>
        </row>
        <row r="45">
          <cell r="Z45">
            <v>636491777</v>
          </cell>
          <cell r="IY45">
            <v>0.67526881720430099</v>
          </cell>
        </row>
        <row r="46">
          <cell r="Z46">
            <v>636314249</v>
          </cell>
          <cell r="IY46">
            <v>0.34259259259259256</v>
          </cell>
        </row>
        <row r="47">
          <cell r="Z47">
            <v>636657141</v>
          </cell>
          <cell r="IY47">
            <v>0.30205761316872426</v>
          </cell>
        </row>
        <row r="48">
          <cell r="Z48">
            <v>633817728</v>
          </cell>
          <cell r="IY48">
            <v>0.4308943089430895</v>
          </cell>
        </row>
        <row r="49">
          <cell r="Z49">
            <v>634721829</v>
          </cell>
          <cell r="IY49">
            <v>0.28627450980392155</v>
          </cell>
        </row>
        <row r="50">
          <cell r="Z50">
            <v>636469098</v>
          </cell>
          <cell r="IY50">
            <v>0.4868686868686869</v>
          </cell>
        </row>
        <row r="51">
          <cell r="Z51">
            <v>634650396</v>
          </cell>
          <cell r="IY51">
            <v>0.35172413793103452</v>
          </cell>
        </row>
        <row r="52">
          <cell r="Z52">
            <v>636980211</v>
          </cell>
          <cell r="IY52">
            <v>0.43472222222222218</v>
          </cell>
        </row>
        <row r="53">
          <cell r="Z53">
            <v>634042295</v>
          </cell>
          <cell r="IY53">
            <v>0.22259887005649703</v>
          </cell>
        </row>
        <row r="54">
          <cell r="Z54">
            <v>634969494</v>
          </cell>
          <cell r="IY54">
            <v>0.32554112554112558</v>
          </cell>
        </row>
        <row r="55">
          <cell r="Z55">
            <v>634234458</v>
          </cell>
          <cell r="IY55">
            <v>0.36614583333333356</v>
          </cell>
        </row>
        <row r="56">
          <cell r="Z56">
            <v>634621663</v>
          </cell>
          <cell r="IY56">
            <v>0.65658914728682161</v>
          </cell>
        </row>
        <row r="57">
          <cell r="Z57">
            <v>63403399</v>
          </cell>
          <cell r="IY57">
            <v>0.37708333333333333</v>
          </cell>
        </row>
        <row r="58">
          <cell r="Z58">
            <v>634860698</v>
          </cell>
          <cell r="IY58">
            <v>0.49797979797979802</v>
          </cell>
        </row>
        <row r="59">
          <cell r="Z59">
            <v>63353867</v>
          </cell>
          <cell r="IY59">
            <v>0.49230769230769228</v>
          </cell>
        </row>
        <row r="60">
          <cell r="Z60">
            <v>634049597</v>
          </cell>
          <cell r="IY60">
            <v>0.45294117647058829</v>
          </cell>
        </row>
        <row r="61">
          <cell r="Z61">
            <v>634866657</v>
          </cell>
          <cell r="IY61">
            <v>0.40026455026455027</v>
          </cell>
        </row>
        <row r="62">
          <cell r="Z62">
            <v>634008081</v>
          </cell>
          <cell r="IY62">
            <v>0.6777777777777777</v>
          </cell>
        </row>
        <row r="63">
          <cell r="Z63">
            <v>634105675</v>
          </cell>
          <cell r="IY63">
            <v>0.18989898989898982</v>
          </cell>
        </row>
        <row r="64">
          <cell r="Z64">
            <v>636348894</v>
          </cell>
          <cell r="IY64">
            <v>0.70266666666666666</v>
          </cell>
        </row>
        <row r="65">
          <cell r="Z65">
            <v>634590131</v>
          </cell>
          <cell r="IY65">
            <v>0.36372549019607842</v>
          </cell>
        </row>
        <row r="66">
          <cell r="Z66">
            <v>617483820</v>
          </cell>
          <cell r="IY66">
            <v>0.2866666666666669</v>
          </cell>
        </row>
        <row r="67">
          <cell r="Z67">
            <v>619649793</v>
          </cell>
          <cell r="IY67">
            <v>0.14120370370370372</v>
          </cell>
        </row>
        <row r="68">
          <cell r="Z68">
            <v>618070756</v>
          </cell>
          <cell r="IY68">
            <v>0.14420289855072468</v>
          </cell>
        </row>
        <row r="69">
          <cell r="Z69">
            <v>617224556</v>
          </cell>
          <cell r="IY69">
            <v>0.15801346801346805</v>
          </cell>
        </row>
        <row r="70">
          <cell r="Z70">
            <v>616266444</v>
          </cell>
          <cell r="IY70">
            <v>0.22102564102564126</v>
          </cell>
        </row>
        <row r="71">
          <cell r="Z71">
            <v>616660415</v>
          </cell>
          <cell r="IY71">
            <v>0.53142857142857158</v>
          </cell>
        </row>
        <row r="72">
          <cell r="Z72">
            <v>637027554</v>
          </cell>
          <cell r="IY72">
            <v>0.36956521739130421</v>
          </cell>
        </row>
        <row r="73">
          <cell r="Z73">
            <v>634530064</v>
          </cell>
          <cell r="IY73">
            <v>0.4295454545454544</v>
          </cell>
        </row>
        <row r="74">
          <cell r="Z74">
            <v>634044716</v>
          </cell>
          <cell r="IY74">
            <v>0.6698924731182796</v>
          </cell>
        </row>
        <row r="75">
          <cell r="Z75">
            <v>615417202</v>
          </cell>
          <cell r="IY75">
            <v>0.49999999999999994</v>
          </cell>
        </row>
        <row r="76">
          <cell r="Z76">
            <v>615686677</v>
          </cell>
          <cell r="IY76">
            <v>0.81472868217054251</v>
          </cell>
        </row>
        <row r="77">
          <cell r="Z77">
            <v>615605828</v>
          </cell>
          <cell r="IY77">
            <v>0.96201550387596901</v>
          </cell>
        </row>
        <row r="78">
          <cell r="Z78">
            <v>615701148</v>
          </cell>
          <cell r="IY78">
            <v>0.52206572769953064</v>
          </cell>
        </row>
        <row r="79">
          <cell r="Z79">
            <v>612502478</v>
          </cell>
          <cell r="IY79">
            <v>1.2309523809523808</v>
          </cell>
        </row>
        <row r="80">
          <cell r="Z80">
            <v>615138030</v>
          </cell>
          <cell r="IY80">
            <v>1.324074074074074</v>
          </cell>
        </row>
        <row r="81">
          <cell r="Z81">
            <v>617353353</v>
          </cell>
          <cell r="IY81">
            <v>1.2017543859649122</v>
          </cell>
        </row>
        <row r="82">
          <cell r="Z82">
            <v>615389557</v>
          </cell>
          <cell r="IY82">
            <v>0.59637681159420297</v>
          </cell>
        </row>
        <row r="83">
          <cell r="Z83">
            <v>612369286</v>
          </cell>
          <cell r="IY83">
            <v>0.88985507246376805</v>
          </cell>
        </row>
        <row r="84">
          <cell r="Z84">
            <v>618001806</v>
          </cell>
          <cell r="IY84">
            <v>0.67777777777777792</v>
          </cell>
        </row>
        <row r="85">
          <cell r="Z85">
            <v>615593387</v>
          </cell>
          <cell r="IY85">
            <v>0.52810457516339859</v>
          </cell>
        </row>
        <row r="86">
          <cell r="Z86">
            <v>617048777</v>
          </cell>
          <cell r="IY86">
            <v>0.58333333333333315</v>
          </cell>
        </row>
        <row r="87">
          <cell r="Z87">
            <v>615115174</v>
          </cell>
          <cell r="IY87">
            <v>0.17721518987341767</v>
          </cell>
        </row>
        <row r="88">
          <cell r="Z88">
            <v>612621063</v>
          </cell>
          <cell r="IY88">
            <v>0.64347826086956517</v>
          </cell>
        </row>
        <row r="89">
          <cell r="Z89">
            <v>615005809</v>
          </cell>
          <cell r="IY89">
            <v>0.68888888888888899</v>
          </cell>
        </row>
        <row r="90">
          <cell r="Z90">
            <v>615854225</v>
          </cell>
          <cell r="IY90">
            <v>0.3968992248062016</v>
          </cell>
        </row>
        <row r="91">
          <cell r="Z91">
            <v>615969402</v>
          </cell>
          <cell r="IY91">
            <v>0.38364779874213834</v>
          </cell>
        </row>
        <row r="92">
          <cell r="Z92">
            <v>616061644</v>
          </cell>
          <cell r="IY92">
            <v>0.39166666666666672</v>
          </cell>
        </row>
        <row r="93">
          <cell r="Z93">
            <v>615610135</v>
          </cell>
          <cell r="IY93">
            <v>0.21772151898734177</v>
          </cell>
        </row>
        <row r="94">
          <cell r="Z94">
            <v>618421917</v>
          </cell>
          <cell r="IY94">
            <v>0.77619047619047621</v>
          </cell>
        </row>
        <row r="95">
          <cell r="Z95">
            <v>612575792</v>
          </cell>
          <cell r="IY95">
            <v>0.27322404371584702</v>
          </cell>
        </row>
        <row r="96">
          <cell r="Z96">
            <v>619813184</v>
          </cell>
          <cell r="IY96">
            <v>0.43525641025641032</v>
          </cell>
        </row>
        <row r="97">
          <cell r="Z97">
            <v>618012780</v>
          </cell>
          <cell r="IY97">
            <v>0.31969696969696976</v>
          </cell>
        </row>
        <row r="98">
          <cell r="Z98">
            <v>615500437</v>
          </cell>
          <cell r="IY98">
            <v>0.29166666666666663</v>
          </cell>
        </row>
        <row r="99">
          <cell r="Z99">
            <v>616108608</v>
          </cell>
          <cell r="IY99">
            <v>1.2280000000000002</v>
          </cell>
        </row>
        <row r="100">
          <cell r="Z100">
            <v>617984630</v>
          </cell>
          <cell r="IY100">
            <v>0.86</v>
          </cell>
        </row>
        <row r="101">
          <cell r="Z101">
            <v>616921732</v>
          </cell>
          <cell r="IY101">
            <v>0.36666666666666664</v>
          </cell>
        </row>
        <row r="102">
          <cell r="Z102">
            <v>618261029</v>
          </cell>
          <cell r="IY102">
            <v>0.30396825396825394</v>
          </cell>
        </row>
        <row r="103">
          <cell r="Z103">
            <v>614924203</v>
          </cell>
          <cell r="IY103">
            <v>1.0383333333333333</v>
          </cell>
        </row>
        <row r="104">
          <cell r="Z104">
            <v>617403749</v>
          </cell>
          <cell r="IY104">
            <v>0.375</v>
          </cell>
        </row>
        <row r="105">
          <cell r="Z105">
            <v>634039806</v>
          </cell>
          <cell r="IY105">
            <v>0.52564102564102555</v>
          </cell>
        </row>
        <row r="106">
          <cell r="Z106">
            <v>634033827</v>
          </cell>
          <cell r="IY106">
            <v>1.0050847457627117</v>
          </cell>
        </row>
        <row r="107">
          <cell r="Z107">
            <v>636657141</v>
          </cell>
          <cell r="IY107">
            <v>0.32962962962962955</v>
          </cell>
        </row>
        <row r="108">
          <cell r="Z108">
            <v>616342304</v>
          </cell>
          <cell r="IY108">
            <v>0.61616161616161613</v>
          </cell>
        </row>
        <row r="109">
          <cell r="Z109">
            <v>61367943</v>
          </cell>
          <cell r="IY109">
            <v>0.41358024691358014</v>
          </cell>
        </row>
        <row r="110">
          <cell r="Z110">
            <v>61887500</v>
          </cell>
          <cell r="IY110">
            <v>0.49999999999999994</v>
          </cell>
        </row>
        <row r="111">
          <cell r="Z111">
            <v>618520678</v>
          </cell>
          <cell r="IY111">
            <v>0.53623188405797095</v>
          </cell>
        </row>
        <row r="112">
          <cell r="Z112">
            <v>61807075</v>
          </cell>
          <cell r="IY112">
            <v>0.53787878787878785</v>
          </cell>
        </row>
        <row r="113">
          <cell r="Z113">
            <v>616252503</v>
          </cell>
          <cell r="IY113">
            <v>0.44047619047619047</v>
          </cell>
        </row>
        <row r="114">
          <cell r="Z114">
            <v>615842041</v>
          </cell>
          <cell r="IY114">
            <v>0.17370892018779338</v>
          </cell>
        </row>
        <row r="115">
          <cell r="Z115">
            <v>617664499</v>
          </cell>
          <cell r="IY115">
            <v>0.42307692307692318</v>
          </cell>
        </row>
        <row r="116">
          <cell r="Z116">
            <v>907347768</v>
          </cell>
          <cell r="IY116">
            <v>0.37398373983739835</v>
          </cell>
        </row>
        <row r="117">
          <cell r="Z117">
            <v>633347515</v>
          </cell>
          <cell r="IY117">
            <v>0.41319727891156466</v>
          </cell>
        </row>
        <row r="118">
          <cell r="Z118">
            <v>634419099</v>
          </cell>
          <cell r="IY118">
            <v>0.47289473684210526</v>
          </cell>
        </row>
        <row r="119">
          <cell r="Z119">
            <v>682035658</v>
          </cell>
          <cell r="IY119">
            <v>0.39583333333333326</v>
          </cell>
        </row>
        <row r="120">
          <cell r="Z120">
            <v>618012633</v>
          </cell>
          <cell r="IY120">
            <v>0.43425925925925923</v>
          </cell>
        </row>
        <row r="121">
          <cell r="Z121">
            <v>618188320</v>
          </cell>
          <cell r="IY121">
            <v>0.62626262626262585</v>
          </cell>
        </row>
      </sheetData>
      <sheetData sheetId="1">
        <row r="1">
          <cell r="FZ1" t="str">
            <v>Per Capita</v>
          </cell>
        </row>
        <row r="2">
          <cell r="F2" t="str">
            <v>What is the serial number of the most recently received JIKOKOA/JIKOKOA XTRA stove?(use the format 1XXXXXXXX to type manually) Wa maxey number ka taxanaha ah e JIKOAKOA/JIKOAKOA Xtara e ku so gacan galey(isticmaal qaabka 1xxxxxxxx si manual ah )</v>
          </cell>
          <cell r="FZ2" t="str">
            <v>Project Average Charcoal Use per capita per day (Kg)</v>
          </cell>
        </row>
        <row r="3">
          <cell r="F3">
            <v>134368185</v>
          </cell>
          <cell r="FZ3">
            <v>0.23160583941605833</v>
          </cell>
        </row>
        <row r="4">
          <cell r="F4">
            <v>136143279</v>
          </cell>
          <cell r="FZ4">
            <v>0.14731800766283523</v>
          </cell>
        </row>
        <row r="5">
          <cell r="F5">
            <v>137680917</v>
          </cell>
          <cell r="FZ5">
            <v>0.40740740740740738</v>
          </cell>
        </row>
        <row r="6">
          <cell r="F6">
            <v>138573565</v>
          </cell>
          <cell r="FZ6">
            <v>0.10430555555555555</v>
          </cell>
        </row>
        <row r="7">
          <cell r="F7">
            <v>124200877</v>
          </cell>
          <cell r="FZ7">
            <v>0.15622895622895625</v>
          </cell>
        </row>
        <row r="8">
          <cell r="F8">
            <v>134664631</v>
          </cell>
          <cell r="FZ8">
            <v>0.14311111111111111</v>
          </cell>
        </row>
        <row r="9">
          <cell r="F9">
            <v>306619308</v>
          </cell>
          <cell r="FZ9">
            <v>0.24390243902439027</v>
          </cell>
        </row>
        <row r="10">
          <cell r="F10">
            <v>140419681</v>
          </cell>
          <cell r="FZ10">
            <v>0.17840375586854462</v>
          </cell>
        </row>
        <row r="11">
          <cell r="F11">
            <v>135393633</v>
          </cell>
          <cell r="FZ11">
            <v>0.26272727272727275</v>
          </cell>
        </row>
        <row r="12">
          <cell r="F12">
            <v>139053698</v>
          </cell>
          <cell r="FZ12">
            <v>0.18421052631578946</v>
          </cell>
        </row>
        <row r="13">
          <cell r="F13">
            <v>303042525</v>
          </cell>
          <cell r="FZ13">
            <v>0.14465408805031446</v>
          </cell>
        </row>
        <row r="14">
          <cell r="F14">
            <v>303101560</v>
          </cell>
          <cell r="FZ14">
            <v>0.14378109452736321</v>
          </cell>
        </row>
        <row r="15">
          <cell r="F15">
            <v>133042333</v>
          </cell>
          <cell r="FZ15">
            <v>0.11728395061728387</v>
          </cell>
        </row>
        <row r="16">
          <cell r="F16">
            <v>128898307</v>
          </cell>
          <cell r="FZ16">
            <v>0.25000000000000022</v>
          </cell>
        </row>
        <row r="17">
          <cell r="F17">
            <v>303087744</v>
          </cell>
          <cell r="FZ17">
            <v>0.11576576576576578</v>
          </cell>
        </row>
        <row r="18">
          <cell r="F18">
            <v>302861590</v>
          </cell>
          <cell r="FZ18">
            <v>0.10317460317460322</v>
          </cell>
        </row>
        <row r="19">
          <cell r="F19">
            <v>303987300</v>
          </cell>
          <cell r="FZ19">
            <v>8.7536231884057972E-2</v>
          </cell>
        </row>
        <row r="20">
          <cell r="F20">
            <v>139124910</v>
          </cell>
          <cell r="FZ20">
            <v>0.15094339622641501</v>
          </cell>
        </row>
        <row r="21">
          <cell r="F21">
            <v>134369156</v>
          </cell>
          <cell r="FZ21">
            <v>0.17526881720430115</v>
          </cell>
        </row>
        <row r="22">
          <cell r="F22">
            <v>136936104</v>
          </cell>
          <cell r="FZ22">
            <v>0.27894736842105261</v>
          </cell>
        </row>
        <row r="23">
          <cell r="F23">
            <v>140832806</v>
          </cell>
          <cell r="FZ23">
            <v>0.25062015503875967</v>
          </cell>
        </row>
        <row r="24">
          <cell r="F24">
            <v>125424722</v>
          </cell>
          <cell r="FZ24">
            <v>0.2242138364779874</v>
          </cell>
        </row>
        <row r="25">
          <cell r="F25">
            <v>137346185</v>
          </cell>
          <cell r="FZ25">
            <v>0.16431924882629109</v>
          </cell>
        </row>
        <row r="26">
          <cell r="F26">
            <v>141502310</v>
          </cell>
          <cell r="FZ26">
            <v>0.15942028985507242</v>
          </cell>
        </row>
        <row r="27">
          <cell r="F27">
            <v>304770561</v>
          </cell>
          <cell r="FZ27">
            <v>0.18018018018018017</v>
          </cell>
        </row>
        <row r="28">
          <cell r="F28">
            <v>137469867</v>
          </cell>
          <cell r="FZ28">
            <v>0.15273631840796031</v>
          </cell>
        </row>
        <row r="29">
          <cell r="F29">
            <v>137956579</v>
          </cell>
          <cell r="FZ29">
            <v>0.11349206349206346</v>
          </cell>
        </row>
        <row r="30">
          <cell r="F30">
            <v>137167368</v>
          </cell>
          <cell r="FZ30">
            <v>0.11553921568627452</v>
          </cell>
        </row>
        <row r="31">
          <cell r="F31">
            <v>303872082</v>
          </cell>
          <cell r="FZ31">
            <v>0.17642276422764244</v>
          </cell>
        </row>
        <row r="32">
          <cell r="F32">
            <v>134682680</v>
          </cell>
          <cell r="FZ32">
            <v>0.30802919708029192</v>
          </cell>
        </row>
        <row r="33">
          <cell r="F33">
            <v>306266368</v>
          </cell>
          <cell r="FZ33">
            <v>0.11581920903954801</v>
          </cell>
        </row>
        <row r="34">
          <cell r="F34">
            <v>132764426</v>
          </cell>
          <cell r="FZ34">
            <v>0.1645390070921986</v>
          </cell>
        </row>
        <row r="35">
          <cell r="F35">
            <v>135768361</v>
          </cell>
          <cell r="FZ35">
            <v>0.10134099616858239</v>
          </cell>
        </row>
        <row r="36">
          <cell r="F36">
            <v>140832748</v>
          </cell>
          <cell r="FZ36">
            <v>0.23892617449664422</v>
          </cell>
        </row>
        <row r="37">
          <cell r="F37">
            <v>140813975</v>
          </cell>
          <cell r="FZ37">
            <v>0.25910931174089064</v>
          </cell>
        </row>
        <row r="38">
          <cell r="F38">
            <v>128543800</v>
          </cell>
          <cell r="FZ38">
            <v>0.12219451371571073</v>
          </cell>
        </row>
        <row r="39">
          <cell r="F39">
            <v>132565193</v>
          </cell>
          <cell r="FZ39">
            <v>0.18448275862068972</v>
          </cell>
        </row>
        <row r="40">
          <cell r="F40">
            <v>141693455</v>
          </cell>
          <cell r="FZ40">
            <v>0.17350427350427347</v>
          </cell>
        </row>
        <row r="41">
          <cell r="F41">
            <v>138609645</v>
          </cell>
          <cell r="FZ41">
            <v>0.10526315789473685</v>
          </cell>
        </row>
        <row r="42">
          <cell r="F42">
            <v>132645821</v>
          </cell>
          <cell r="FZ42">
            <v>0.17055214723926379</v>
          </cell>
        </row>
        <row r="43">
          <cell r="F43">
            <v>148796824</v>
          </cell>
          <cell r="FZ43">
            <v>0.16939890710382513</v>
          </cell>
        </row>
        <row r="44">
          <cell r="F44">
            <v>138789904</v>
          </cell>
          <cell r="FZ44">
            <v>0.30078125000000006</v>
          </cell>
        </row>
        <row r="45">
          <cell r="F45">
            <v>133934955</v>
          </cell>
          <cell r="FZ45">
            <v>0.1966666666666666</v>
          </cell>
        </row>
        <row r="46">
          <cell r="F46">
            <v>139067243</v>
          </cell>
          <cell r="FZ46">
            <v>7.4509803921568626E-2</v>
          </cell>
        </row>
        <row r="47">
          <cell r="F47">
            <v>141028220</v>
          </cell>
          <cell r="FZ47">
            <v>0.23008849557522121</v>
          </cell>
        </row>
        <row r="48">
          <cell r="F48">
            <v>303962797</v>
          </cell>
          <cell r="FZ48">
            <v>0.18309859154929573</v>
          </cell>
        </row>
        <row r="49">
          <cell r="F49">
            <v>303131520</v>
          </cell>
          <cell r="FZ49">
            <v>0.20666666666666664</v>
          </cell>
        </row>
        <row r="50">
          <cell r="F50">
            <v>134627760</v>
          </cell>
          <cell r="FZ50">
            <v>0.59148936170212796</v>
          </cell>
        </row>
        <row r="51">
          <cell r="F51">
            <v>138267685</v>
          </cell>
          <cell r="FZ51">
            <v>0.10917030567685598</v>
          </cell>
        </row>
        <row r="52">
          <cell r="F52">
            <v>137462641</v>
          </cell>
          <cell r="FZ52">
            <v>0.14929577464788732</v>
          </cell>
        </row>
        <row r="53">
          <cell r="F53">
            <v>141612327</v>
          </cell>
          <cell r="FZ53">
            <v>0.21148648648648649</v>
          </cell>
        </row>
        <row r="54">
          <cell r="F54">
            <v>141816377</v>
          </cell>
          <cell r="FZ54">
            <v>0.25248226950354602</v>
          </cell>
        </row>
        <row r="55">
          <cell r="F55">
            <v>140881132</v>
          </cell>
          <cell r="FZ55">
            <v>0.18579234972677588</v>
          </cell>
        </row>
        <row r="56">
          <cell r="F56">
            <v>139170887</v>
          </cell>
          <cell r="FZ56">
            <v>0.1986338797814208</v>
          </cell>
        </row>
        <row r="57">
          <cell r="F57">
            <v>139648288</v>
          </cell>
          <cell r="FZ57">
            <v>0.26901408450704228</v>
          </cell>
        </row>
        <row r="58">
          <cell r="F58">
            <v>140333545</v>
          </cell>
          <cell r="FZ58">
            <v>0.14054726368159201</v>
          </cell>
        </row>
        <row r="59">
          <cell r="F59">
            <v>303671772</v>
          </cell>
          <cell r="FZ59">
            <v>9.0674603174603172E-2</v>
          </cell>
        </row>
        <row r="60">
          <cell r="F60">
            <v>139543379</v>
          </cell>
          <cell r="FZ60">
            <v>0.1254601226993865</v>
          </cell>
        </row>
        <row r="61">
          <cell r="F61">
            <v>133937461</v>
          </cell>
          <cell r="FZ61">
            <v>0.15241379310344821</v>
          </cell>
        </row>
        <row r="62">
          <cell r="F62">
            <v>135266610</v>
          </cell>
          <cell r="FZ62">
            <v>0.20311594202898559</v>
          </cell>
        </row>
      </sheetData>
      <sheetData sheetId="2"/>
      <sheetData sheetId="3"/>
      <sheetData sheetId="4">
        <row r="1">
          <cell r="C1" t="str">
            <v xml:space="preserve">HH size </v>
          </cell>
        </row>
        <row r="2">
          <cell r="C2">
            <v>4.5666666666666673</v>
          </cell>
          <cell r="F2">
            <v>0.23160583941605833</v>
          </cell>
        </row>
        <row r="3">
          <cell r="C3">
            <v>8.6999999999999993</v>
          </cell>
          <cell r="F3">
            <v>0.14731800766283523</v>
          </cell>
        </row>
        <row r="4">
          <cell r="C4">
            <v>1.8</v>
          </cell>
          <cell r="F4" t="str">
            <v>Outlier</v>
          </cell>
        </row>
        <row r="5">
          <cell r="C5">
            <v>12</v>
          </cell>
          <cell r="F5">
            <v>0.10430555555555555</v>
          </cell>
        </row>
        <row r="6">
          <cell r="C6">
            <v>9.9</v>
          </cell>
          <cell r="F6">
            <v>0.15622895622895625</v>
          </cell>
        </row>
        <row r="7">
          <cell r="C7">
            <v>7.5</v>
          </cell>
          <cell r="F7">
            <v>0.14311111111111111</v>
          </cell>
        </row>
        <row r="8">
          <cell r="C8">
            <v>4.0999999999999996</v>
          </cell>
          <cell r="F8">
            <v>0.24390243902439027</v>
          </cell>
        </row>
        <row r="9">
          <cell r="C9">
            <v>7.1</v>
          </cell>
          <cell r="F9">
            <v>0.17840375586854462</v>
          </cell>
        </row>
        <row r="10">
          <cell r="C10">
            <v>3.666666666666667</v>
          </cell>
          <cell r="F10">
            <v>0.26272727272727275</v>
          </cell>
        </row>
        <row r="11">
          <cell r="C11">
            <v>5.0666666666666664</v>
          </cell>
          <cell r="F11">
            <v>0.18421052631578946</v>
          </cell>
        </row>
        <row r="12">
          <cell r="C12">
            <v>5.3</v>
          </cell>
          <cell r="F12">
            <v>0.14465408805031446</v>
          </cell>
        </row>
        <row r="13">
          <cell r="C13">
            <v>6.7</v>
          </cell>
          <cell r="F13">
            <v>0.14378109452736321</v>
          </cell>
        </row>
        <row r="14">
          <cell r="C14">
            <v>5.3999999999999995</v>
          </cell>
          <cell r="F14">
            <v>0.11728395061728387</v>
          </cell>
        </row>
        <row r="15">
          <cell r="C15">
            <v>2.8</v>
          </cell>
          <cell r="F15">
            <v>0.25000000000000022</v>
          </cell>
        </row>
        <row r="16">
          <cell r="C16">
            <v>7.4</v>
          </cell>
          <cell r="F16">
            <v>0.11576576576576578</v>
          </cell>
        </row>
        <row r="17">
          <cell r="C17">
            <v>8.4</v>
          </cell>
          <cell r="F17">
            <v>0.10317460317460322</v>
          </cell>
        </row>
        <row r="18">
          <cell r="C18">
            <v>11.5</v>
          </cell>
          <cell r="F18">
            <v>8.7536231884057972E-2</v>
          </cell>
        </row>
        <row r="19">
          <cell r="C19">
            <v>5.3</v>
          </cell>
          <cell r="F19">
            <v>0.15094339622641501</v>
          </cell>
        </row>
        <row r="20">
          <cell r="C20">
            <v>6.2</v>
          </cell>
          <cell r="F20">
            <v>0.17526881720430115</v>
          </cell>
        </row>
        <row r="21">
          <cell r="C21">
            <v>3.8</v>
          </cell>
          <cell r="F21">
            <v>0.27894736842105261</v>
          </cell>
        </row>
        <row r="22">
          <cell r="C22">
            <v>4.3</v>
          </cell>
          <cell r="F22">
            <v>0.25062015503875967</v>
          </cell>
        </row>
        <row r="23">
          <cell r="C23">
            <v>5.3</v>
          </cell>
          <cell r="F23">
            <v>0.2242138364779874</v>
          </cell>
        </row>
        <row r="24">
          <cell r="C24">
            <v>7.1</v>
          </cell>
          <cell r="F24">
            <v>0.16431924882629109</v>
          </cell>
        </row>
        <row r="25">
          <cell r="C25">
            <v>4.5999999999999996</v>
          </cell>
          <cell r="F25">
            <v>0.15942028985507242</v>
          </cell>
        </row>
        <row r="26">
          <cell r="C26">
            <v>7.4</v>
          </cell>
          <cell r="F26">
            <v>0.18018018018018017</v>
          </cell>
        </row>
        <row r="27">
          <cell r="C27">
            <v>6.7</v>
          </cell>
          <cell r="F27">
            <v>0.15273631840796031</v>
          </cell>
        </row>
        <row r="28">
          <cell r="C28">
            <v>12.600000000000001</v>
          </cell>
          <cell r="F28">
            <v>0.11349206349206346</v>
          </cell>
        </row>
        <row r="29">
          <cell r="C29">
            <v>6.8</v>
          </cell>
          <cell r="F29">
            <v>0.11553921568627452</v>
          </cell>
        </row>
        <row r="30">
          <cell r="C30">
            <v>4.0999999999999996</v>
          </cell>
          <cell r="F30">
            <v>0.17642276422764244</v>
          </cell>
        </row>
        <row r="31">
          <cell r="C31">
            <v>4.5666666666666664</v>
          </cell>
          <cell r="F31">
            <v>0.30802919708029192</v>
          </cell>
        </row>
        <row r="32">
          <cell r="C32">
            <v>5.8999999999999995</v>
          </cell>
          <cell r="F32">
            <v>0.11581920903954801</v>
          </cell>
        </row>
        <row r="33">
          <cell r="C33">
            <v>4.7</v>
          </cell>
          <cell r="F33">
            <v>0.1645390070921986</v>
          </cell>
        </row>
        <row r="34">
          <cell r="C34">
            <v>8.7000000000000011</v>
          </cell>
          <cell r="F34">
            <v>0.10134099616858239</v>
          </cell>
        </row>
        <row r="35">
          <cell r="C35">
            <v>4.9666666666666668</v>
          </cell>
          <cell r="F35">
            <v>0.23892617449664422</v>
          </cell>
        </row>
        <row r="36">
          <cell r="C36">
            <v>8.2333333333333343</v>
          </cell>
          <cell r="F36">
            <v>0.25910931174089064</v>
          </cell>
        </row>
        <row r="37">
          <cell r="C37">
            <v>13.366666666666667</v>
          </cell>
          <cell r="F37">
            <v>0.12219451371571073</v>
          </cell>
        </row>
        <row r="38">
          <cell r="C38">
            <v>5.8</v>
          </cell>
          <cell r="F38">
            <v>0.18448275862068972</v>
          </cell>
        </row>
        <row r="39">
          <cell r="C39">
            <v>11.700000000000001</v>
          </cell>
          <cell r="F39">
            <v>0.17350427350427347</v>
          </cell>
        </row>
        <row r="40">
          <cell r="C40">
            <v>5.7</v>
          </cell>
          <cell r="F40">
            <v>0.10526315789473685</v>
          </cell>
        </row>
        <row r="41">
          <cell r="C41">
            <v>5.4333333333333336</v>
          </cell>
          <cell r="F41">
            <v>0.17055214723926379</v>
          </cell>
        </row>
        <row r="42">
          <cell r="C42">
            <v>6.1</v>
          </cell>
          <cell r="F42">
            <v>0.16939890710382513</v>
          </cell>
        </row>
        <row r="43">
          <cell r="C43">
            <v>2.1333333333333333</v>
          </cell>
          <cell r="F43">
            <v>0.30078125000000006</v>
          </cell>
        </row>
        <row r="44">
          <cell r="C44">
            <v>10</v>
          </cell>
          <cell r="F44">
            <v>0.1966666666666666</v>
          </cell>
        </row>
        <row r="45">
          <cell r="C45">
            <v>8.5</v>
          </cell>
          <cell r="F45">
            <v>7.4509803921568626E-2</v>
          </cell>
        </row>
        <row r="46">
          <cell r="C46">
            <v>7.5333333333333332</v>
          </cell>
          <cell r="F46">
            <v>0.23008849557522121</v>
          </cell>
        </row>
        <row r="47">
          <cell r="C47">
            <v>7.1</v>
          </cell>
          <cell r="F47">
            <v>0.18309859154929573</v>
          </cell>
        </row>
        <row r="48">
          <cell r="C48">
            <v>10</v>
          </cell>
          <cell r="F48">
            <v>0.20666666666666664</v>
          </cell>
        </row>
        <row r="49">
          <cell r="C49">
            <v>3.1333333333333333</v>
          </cell>
          <cell r="F49" t="str">
            <v>Outlier</v>
          </cell>
        </row>
        <row r="50">
          <cell r="C50">
            <v>7.6333333333333329</v>
          </cell>
          <cell r="F50">
            <v>0.10917030567685598</v>
          </cell>
        </row>
        <row r="51">
          <cell r="C51">
            <v>7.1</v>
          </cell>
          <cell r="F51">
            <v>0.14929577464788732</v>
          </cell>
        </row>
        <row r="52">
          <cell r="C52">
            <v>7.4</v>
          </cell>
          <cell r="F52">
            <v>0.21148648648648649</v>
          </cell>
        </row>
        <row r="53">
          <cell r="C53">
            <v>4.7</v>
          </cell>
          <cell r="F53">
            <v>0.25248226950354602</v>
          </cell>
        </row>
        <row r="54">
          <cell r="C54">
            <v>6.1</v>
          </cell>
          <cell r="F54">
            <v>0.18579234972677588</v>
          </cell>
        </row>
        <row r="55">
          <cell r="C55">
            <v>6.1</v>
          </cell>
          <cell r="F55">
            <v>0.1986338797814208</v>
          </cell>
        </row>
        <row r="56">
          <cell r="C56">
            <v>4.7333333333333334</v>
          </cell>
          <cell r="F56">
            <v>0.26901408450704228</v>
          </cell>
        </row>
        <row r="57">
          <cell r="C57">
            <v>6.7</v>
          </cell>
          <cell r="F57">
            <v>0.14054726368159201</v>
          </cell>
        </row>
        <row r="58">
          <cell r="C58">
            <v>8.4</v>
          </cell>
          <cell r="F58">
            <v>9.0674603174603172E-2</v>
          </cell>
        </row>
        <row r="59">
          <cell r="C59">
            <v>5.4333333333333336</v>
          </cell>
          <cell r="F59">
            <v>0.1254601226993865</v>
          </cell>
        </row>
        <row r="60">
          <cell r="C60">
            <v>4.8333333333333339</v>
          </cell>
          <cell r="F60">
            <v>0.15241379310344821</v>
          </cell>
        </row>
        <row r="61">
          <cell r="C61">
            <v>4.5999999999999996</v>
          </cell>
          <cell r="F61">
            <v>0.20311594202898559</v>
          </cell>
        </row>
      </sheetData>
      <sheetData sheetId="5">
        <row r="2">
          <cell r="C2">
            <v>4.8999999999999995</v>
          </cell>
          <cell r="F2">
            <v>0.58095238095238089</v>
          </cell>
        </row>
        <row r="3">
          <cell r="C3">
            <v>6.3000000000000007</v>
          </cell>
          <cell r="F3">
            <v>2.1693121693121698E-2</v>
          </cell>
        </row>
        <row r="4">
          <cell r="C4">
            <v>5.3</v>
          </cell>
          <cell r="F4">
            <v>0.29559748427672966</v>
          </cell>
        </row>
        <row r="5">
          <cell r="C5">
            <v>5.7</v>
          </cell>
          <cell r="F5">
            <v>0.24912280701754397</v>
          </cell>
        </row>
        <row r="6">
          <cell r="C6">
            <v>5.3999999999999995</v>
          </cell>
          <cell r="F6">
            <v>0.52283950617283947</v>
          </cell>
        </row>
        <row r="7">
          <cell r="C7">
            <v>10.9</v>
          </cell>
          <cell r="F7">
            <v>0.11345565749235477</v>
          </cell>
        </row>
        <row r="8">
          <cell r="C8">
            <v>9.6</v>
          </cell>
          <cell r="F8">
            <v>0.22048611111111113</v>
          </cell>
        </row>
        <row r="9">
          <cell r="C9">
            <v>4.8999999999999995</v>
          </cell>
          <cell r="F9">
            <v>0.36054421768707484</v>
          </cell>
        </row>
        <row r="10">
          <cell r="C10">
            <v>7.6999999999999993</v>
          </cell>
          <cell r="F10">
            <v>0.34891774891774885</v>
          </cell>
        </row>
        <row r="11">
          <cell r="C11">
            <v>14</v>
          </cell>
          <cell r="F11">
            <v>0.38214285714285706</v>
          </cell>
        </row>
        <row r="12">
          <cell r="C12">
            <v>7.2</v>
          </cell>
          <cell r="F12">
            <v>0.3842592592592593</v>
          </cell>
        </row>
        <row r="13">
          <cell r="C13">
            <v>16.3</v>
          </cell>
          <cell r="F13">
            <v>0.28016359918200406</v>
          </cell>
        </row>
        <row r="14">
          <cell r="C14">
            <v>10.299999999999999</v>
          </cell>
          <cell r="F14">
            <v>0.14627831715210357</v>
          </cell>
        </row>
        <row r="15">
          <cell r="C15">
            <v>6.2</v>
          </cell>
          <cell r="F15">
            <v>0.64408602150537619</v>
          </cell>
        </row>
        <row r="16">
          <cell r="C16">
            <v>8.1</v>
          </cell>
          <cell r="F16">
            <v>0.42222222222222217</v>
          </cell>
        </row>
        <row r="17">
          <cell r="C17">
            <v>7.2</v>
          </cell>
          <cell r="F17">
            <v>0.29027777777777775</v>
          </cell>
        </row>
        <row r="18">
          <cell r="C18">
            <v>6.8000000000000007</v>
          </cell>
          <cell r="F18">
            <v>0.38529411764705884</v>
          </cell>
        </row>
        <row r="19">
          <cell r="C19">
            <v>5.2</v>
          </cell>
          <cell r="F19">
            <v>0.46602564102564104</v>
          </cell>
        </row>
        <row r="20">
          <cell r="C20">
            <v>4.9000000000000004</v>
          </cell>
          <cell r="F20">
            <v>0.43537414965986393</v>
          </cell>
        </row>
        <row r="21">
          <cell r="C21">
            <v>3.4000000000000004</v>
          </cell>
          <cell r="F21">
            <v>0.36274509803921562</v>
          </cell>
        </row>
        <row r="22">
          <cell r="C22">
            <v>6.9</v>
          </cell>
          <cell r="F22">
            <v>0.36521739130434777</v>
          </cell>
        </row>
        <row r="23">
          <cell r="C23">
            <v>3.9000000000000004</v>
          </cell>
          <cell r="F23">
            <v>0.35555555555555535</v>
          </cell>
        </row>
        <row r="24">
          <cell r="C24">
            <v>3.9000000000000004</v>
          </cell>
          <cell r="F24">
            <v>0.49401709401709404</v>
          </cell>
        </row>
        <row r="25">
          <cell r="C25">
            <v>5.4</v>
          </cell>
          <cell r="F25">
            <v>0.43148148148148147</v>
          </cell>
        </row>
        <row r="26">
          <cell r="C26">
            <v>4.5999999999999996</v>
          </cell>
          <cell r="F26">
            <v>0.35217391304347828</v>
          </cell>
        </row>
        <row r="27">
          <cell r="C27">
            <v>3.8</v>
          </cell>
          <cell r="F27">
            <v>0.32280701754385982</v>
          </cell>
        </row>
        <row r="28">
          <cell r="C28">
            <v>9.1999999999999993</v>
          </cell>
          <cell r="F28">
            <v>0.29384057971014493</v>
          </cell>
        </row>
        <row r="29">
          <cell r="C29">
            <v>2.2999999999999998</v>
          </cell>
          <cell r="F29">
            <v>0.36956521739130421</v>
          </cell>
        </row>
        <row r="30">
          <cell r="C30">
            <v>4.5999999999999996</v>
          </cell>
          <cell r="F30">
            <v>0.39855072463768115</v>
          </cell>
        </row>
        <row r="31">
          <cell r="C31">
            <v>8.7000000000000011</v>
          </cell>
          <cell r="F31">
            <v>0.61302681992337149</v>
          </cell>
        </row>
        <row r="32">
          <cell r="C32">
            <v>3.8</v>
          </cell>
          <cell r="F32">
            <v>0.98245614035087747</v>
          </cell>
        </row>
        <row r="33">
          <cell r="C33">
            <v>5.6</v>
          </cell>
          <cell r="F33">
            <v>0.86309523809523814</v>
          </cell>
        </row>
        <row r="34">
          <cell r="C34">
            <v>3.0999999999999996</v>
          </cell>
          <cell r="F34">
            <v>0.75268817204301086</v>
          </cell>
        </row>
        <row r="35">
          <cell r="C35">
            <v>3.3</v>
          </cell>
          <cell r="F35">
            <v>0.80808080808080807</v>
          </cell>
        </row>
        <row r="36">
          <cell r="C36">
            <v>5.0999999999999996</v>
          </cell>
          <cell r="F36">
            <v>0.71895424836601307</v>
          </cell>
        </row>
        <row r="37">
          <cell r="C37">
            <v>7.9</v>
          </cell>
          <cell r="F37">
            <v>0.46413502109704635</v>
          </cell>
        </row>
        <row r="38">
          <cell r="C38">
            <v>4.8</v>
          </cell>
          <cell r="F38">
            <v>0.72916666666666674</v>
          </cell>
        </row>
        <row r="39">
          <cell r="C39">
            <v>2.8</v>
          </cell>
          <cell r="F39">
            <v>0.95238095238095244</v>
          </cell>
        </row>
        <row r="40">
          <cell r="C40">
            <v>4.8</v>
          </cell>
          <cell r="F40">
            <v>0.31458333333333333</v>
          </cell>
        </row>
        <row r="41">
          <cell r="C41">
            <v>4.8</v>
          </cell>
          <cell r="F41">
            <v>0.90277777777777779</v>
          </cell>
        </row>
        <row r="42">
          <cell r="C42">
            <v>4.4000000000000004</v>
          </cell>
          <cell r="F42">
            <v>0.15681818181818183</v>
          </cell>
        </row>
        <row r="43">
          <cell r="C43">
            <v>11.3</v>
          </cell>
          <cell r="F43">
            <v>0.18200589970501474</v>
          </cell>
        </row>
        <row r="44">
          <cell r="C44">
            <v>3.1</v>
          </cell>
          <cell r="F44">
            <v>0.67526881720430099</v>
          </cell>
        </row>
        <row r="45">
          <cell r="C45">
            <v>3.6</v>
          </cell>
          <cell r="F45">
            <v>0.34259259259259256</v>
          </cell>
        </row>
        <row r="46">
          <cell r="C46">
            <v>8.1000000000000014</v>
          </cell>
          <cell r="F46">
            <v>0.30205761316872426</v>
          </cell>
        </row>
        <row r="47">
          <cell r="C47">
            <v>4.0999999999999996</v>
          </cell>
          <cell r="F47">
            <v>0.4308943089430895</v>
          </cell>
        </row>
        <row r="48">
          <cell r="C48">
            <v>6.8</v>
          </cell>
          <cell r="F48">
            <v>0.28627450980392155</v>
          </cell>
        </row>
        <row r="49">
          <cell r="C49">
            <v>3.3</v>
          </cell>
          <cell r="F49">
            <v>0.4868686868686869</v>
          </cell>
        </row>
        <row r="50">
          <cell r="C50">
            <v>5.8</v>
          </cell>
          <cell r="F50">
            <v>0.35172413793103452</v>
          </cell>
        </row>
        <row r="51">
          <cell r="C51">
            <v>4.8</v>
          </cell>
          <cell r="F51">
            <v>0.43472222222222218</v>
          </cell>
        </row>
        <row r="52">
          <cell r="C52">
            <v>5.9</v>
          </cell>
          <cell r="F52">
            <v>0.22259887005649703</v>
          </cell>
        </row>
        <row r="53">
          <cell r="C53">
            <v>7.7</v>
          </cell>
          <cell r="F53">
            <v>0.32554112554112558</v>
          </cell>
        </row>
        <row r="54">
          <cell r="C54">
            <v>6.4</v>
          </cell>
          <cell r="F54">
            <v>0.36614583333333356</v>
          </cell>
        </row>
        <row r="55">
          <cell r="C55">
            <v>4.3</v>
          </cell>
          <cell r="F55">
            <v>0.65658914728682161</v>
          </cell>
        </row>
        <row r="56">
          <cell r="C56">
            <v>4.8</v>
          </cell>
          <cell r="F56">
            <v>0.37708333333333333</v>
          </cell>
        </row>
        <row r="57">
          <cell r="C57">
            <v>3.3</v>
          </cell>
          <cell r="F57">
            <v>0.49797979797979802</v>
          </cell>
        </row>
        <row r="58">
          <cell r="C58">
            <v>5.2</v>
          </cell>
          <cell r="F58">
            <v>0.49230769230769228</v>
          </cell>
        </row>
        <row r="59">
          <cell r="C59">
            <v>5.0999999999999996</v>
          </cell>
          <cell r="F59">
            <v>0.45294117647058829</v>
          </cell>
        </row>
        <row r="60">
          <cell r="C60">
            <v>12.600000000000001</v>
          </cell>
          <cell r="F60">
            <v>0.40026455026455027</v>
          </cell>
        </row>
        <row r="61">
          <cell r="C61">
            <v>3.6</v>
          </cell>
          <cell r="F61">
            <v>0.6777777777777777</v>
          </cell>
        </row>
        <row r="62">
          <cell r="C62">
            <v>3.3</v>
          </cell>
          <cell r="F62">
            <v>0.18989898989898982</v>
          </cell>
        </row>
        <row r="63">
          <cell r="C63">
            <v>5</v>
          </cell>
          <cell r="F63">
            <v>0.70266666666666666</v>
          </cell>
        </row>
        <row r="64">
          <cell r="C64">
            <v>6.8</v>
          </cell>
          <cell r="F64">
            <v>0.36372549019607842</v>
          </cell>
        </row>
        <row r="65">
          <cell r="C65">
            <v>3</v>
          </cell>
          <cell r="F65">
            <v>0.2866666666666669</v>
          </cell>
        </row>
        <row r="66">
          <cell r="C66">
            <v>7.2</v>
          </cell>
          <cell r="F66">
            <v>0.14120370370370372</v>
          </cell>
        </row>
        <row r="67">
          <cell r="C67">
            <v>4.5999999999999996</v>
          </cell>
          <cell r="F67">
            <v>0.14420289855072468</v>
          </cell>
        </row>
        <row r="68">
          <cell r="C68">
            <v>9.9</v>
          </cell>
          <cell r="F68">
            <v>0.15801346801346805</v>
          </cell>
        </row>
        <row r="69">
          <cell r="C69">
            <v>2.6</v>
          </cell>
          <cell r="F69">
            <v>0.22102564102564126</v>
          </cell>
        </row>
        <row r="70">
          <cell r="C70">
            <v>2.8</v>
          </cell>
          <cell r="F70">
            <v>0.53142857142857158</v>
          </cell>
        </row>
        <row r="71">
          <cell r="C71">
            <v>2.2999999999999998</v>
          </cell>
          <cell r="F71">
            <v>0.36956521739130421</v>
          </cell>
        </row>
        <row r="72">
          <cell r="C72">
            <v>4.4000000000000004</v>
          </cell>
          <cell r="F72">
            <v>0.4295454545454544</v>
          </cell>
        </row>
        <row r="73">
          <cell r="C73">
            <v>3.1</v>
          </cell>
          <cell r="F73">
            <v>0.6698924731182796</v>
          </cell>
        </row>
        <row r="74">
          <cell r="C74">
            <v>6.1</v>
          </cell>
          <cell r="F74">
            <v>0.49999999999999994</v>
          </cell>
        </row>
        <row r="75">
          <cell r="C75">
            <v>4.3</v>
          </cell>
          <cell r="F75">
            <v>0.81472868217054251</v>
          </cell>
        </row>
        <row r="76">
          <cell r="C76">
            <v>4.3</v>
          </cell>
          <cell r="F76">
            <v>0.96201550387596901</v>
          </cell>
        </row>
        <row r="77">
          <cell r="C77">
            <v>7.1</v>
          </cell>
          <cell r="F77">
            <v>0.52206572769953064</v>
          </cell>
        </row>
        <row r="78">
          <cell r="C78">
            <v>2.8</v>
          </cell>
          <cell r="F78" t="str">
            <v>Outlier</v>
          </cell>
        </row>
        <row r="79">
          <cell r="C79">
            <v>1.8</v>
          </cell>
          <cell r="F79" t="str">
            <v>Outlier</v>
          </cell>
        </row>
        <row r="80">
          <cell r="C80">
            <v>3.8</v>
          </cell>
          <cell r="F80" t="str">
            <v>Outlier</v>
          </cell>
        </row>
        <row r="81">
          <cell r="C81">
            <v>4.5999999999999996</v>
          </cell>
          <cell r="F81">
            <v>0.59637681159420297</v>
          </cell>
        </row>
        <row r="82">
          <cell r="C82">
            <v>4.5999999999999996</v>
          </cell>
          <cell r="F82">
            <v>0.88985507246376805</v>
          </cell>
        </row>
        <row r="83">
          <cell r="C83">
            <v>5.3999999999999995</v>
          </cell>
          <cell r="F83">
            <v>0.67777777777777792</v>
          </cell>
        </row>
        <row r="84">
          <cell r="C84">
            <v>5.0999999999999996</v>
          </cell>
          <cell r="F84">
            <v>0.52810457516339859</v>
          </cell>
        </row>
        <row r="85">
          <cell r="C85">
            <v>5.6</v>
          </cell>
          <cell r="F85">
            <v>0.58333333333333315</v>
          </cell>
        </row>
        <row r="86">
          <cell r="C86">
            <v>7.9</v>
          </cell>
          <cell r="F86">
            <v>0.17721518987341767</v>
          </cell>
        </row>
        <row r="87">
          <cell r="C87">
            <v>2.2999999999999998</v>
          </cell>
          <cell r="F87">
            <v>0.64347826086956517</v>
          </cell>
        </row>
        <row r="88">
          <cell r="C88">
            <v>4.8</v>
          </cell>
          <cell r="F88">
            <v>0.68888888888888899</v>
          </cell>
        </row>
        <row r="89">
          <cell r="C89">
            <v>4.3</v>
          </cell>
          <cell r="F89">
            <v>0.3968992248062016</v>
          </cell>
        </row>
        <row r="90">
          <cell r="C90">
            <v>5.3</v>
          </cell>
          <cell r="F90">
            <v>0.38364779874213834</v>
          </cell>
        </row>
        <row r="91">
          <cell r="C91">
            <v>4.8</v>
          </cell>
          <cell r="F91">
            <v>0.39166666666666672</v>
          </cell>
        </row>
        <row r="92">
          <cell r="C92">
            <v>7.9</v>
          </cell>
          <cell r="F92">
            <v>0.21772151898734177</v>
          </cell>
        </row>
        <row r="93">
          <cell r="C93">
            <v>2.8</v>
          </cell>
          <cell r="F93">
            <v>0.77619047619047621</v>
          </cell>
        </row>
        <row r="94">
          <cell r="C94">
            <v>6.1</v>
          </cell>
          <cell r="F94">
            <v>0.27322404371584702</v>
          </cell>
        </row>
        <row r="95">
          <cell r="C95">
            <v>5.2</v>
          </cell>
          <cell r="F95">
            <v>0.43525641025641032</v>
          </cell>
        </row>
        <row r="96">
          <cell r="C96">
            <v>4.4000000000000004</v>
          </cell>
          <cell r="F96">
            <v>0.31969696969696976</v>
          </cell>
        </row>
        <row r="97">
          <cell r="C97">
            <v>8.8000000000000007</v>
          </cell>
          <cell r="F97">
            <v>0.29166666666666663</v>
          </cell>
        </row>
        <row r="98">
          <cell r="C98">
            <v>2.5</v>
          </cell>
          <cell r="F98" t="str">
            <v>Outlier</v>
          </cell>
        </row>
        <row r="99">
          <cell r="C99">
            <v>2.5</v>
          </cell>
          <cell r="F99">
            <v>0.86</v>
          </cell>
        </row>
        <row r="100">
          <cell r="C100">
            <v>6.9</v>
          </cell>
          <cell r="F100">
            <v>0.36666666666666664</v>
          </cell>
        </row>
        <row r="101">
          <cell r="C101">
            <v>8.4</v>
          </cell>
          <cell r="F101">
            <v>0.30396825396825394</v>
          </cell>
        </row>
        <row r="102">
          <cell r="C102">
            <v>2</v>
          </cell>
          <cell r="F102">
            <v>1.0383333333333333</v>
          </cell>
        </row>
        <row r="103">
          <cell r="C103">
            <v>4</v>
          </cell>
          <cell r="F103">
            <v>0.375</v>
          </cell>
        </row>
        <row r="104">
          <cell r="C104">
            <v>2.6</v>
          </cell>
          <cell r="F104">
            <v>0.52564102564102555</v>
          </cell>
        </row>
        <row r="105">
          <cell r="C105">
            <v>4.8</v>
          </cell>
          <cell r="F105">
            <v>0.90277777777777779</v>
          </cell>
        </row>
        <row r="106">
          <cell r="C106">
            <v>8.1000000000000014</v>
          </cell>
          <cell r="F106">
            <v>0.30205761316872426</v>
          </cell>
        </row>
        <row r="107">
          <cell r="C107">
            <v>3.3</v>
          </cell>
          <cell r="F107">
            <v>0.61616161616161613</v>
          </cell>
        </row>
        <row r="108">
          <cell r="C108">
            <v>5.4</v>
          </cell>
          <cell r="F108">
            <v>0.41358024691358014</v>
          </cell>
        </row>
        <row r="109">
          <cell r="C109">
            <v>5.6</v>
          </cell>
          <cell r="F109">
            <v>0.49999999999999994</v>
          </cell>
        </row>
        <row r="110">
          <cell r="C110">
            <v>4.5999999999999996</v>
          </cell>
          <cell r="F110">
            <v>0.53623188405797095</v>
          </cell>
        </row>
        <row r="111">
          <cell r="C111">
            <v>4.4000000000000004</v>
          </cell>
          <cell r="F111">
            <v>0.53787878787878785</v>
          </cell>
        </row>
        <row r="112">
          <cell r="C112">
            <v>5.6</v>
          </cell>
          <cell r="F112">
            <v>0.44047619047619047</v>
          </cell>
        </row>
        <row r="113">
          <cell r="C113">
            <v>14.200000000000001</v>
          </cell>
          <cell r="F113">
            <v>0.17370892018779338</v>
          </cell>
        </row>
        <row r="114">
          <cell r="C114">
            <v>2.6</v>
          </cell>
          <cell r="F114">
            <v>0.42307692307692318</v>
          </cell>
        </row>
        <row r="115">
          <cell r="C115">
            <v>4.0999999999999996</v>
          </cell>
          <cell r="F115">
            <v>0.37398373983739835</v>
          </cell>
        </row>
        <row r="116">
          <cell r="C116">
            <v>4.8999999999999995</v>
          </cell>
          <cell r="F116">
            <v>0.41319727891156466</v>
          </cell>
        </row>
        <row r="117">
          <cell r="C117">
            <v>3.8</v>
          </cell>
          <cell r="F117">
            <v>0.47289473684210526</v>
          </cell>
        </row>
        <row r="118">
          <cell r="C118">
            <v>4.8</v>
          </cell>
          <cell r="F118">
            <v>0.39583333333333326</v>
          </cell>
        </row>
        <row r="119">
          <cell r="C119">
            <v>3.6</v>
          </cell>
          <cell r="F119">
            <v>0.43425925925925923</v>
          </cell>
        </row>
        <row r="120">
          <cell r="C120">
            <v>3.3</v>
          </cell>
          <cell r="F120">
            <v>0.62626262626262585</v>
          </cell>
        </row>
      </sheetData>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person displayName="Antony Rono" id="{230CB1F7-C5E2-4E25-816F-2CB9D6BF74AC}" userId="S::antony.rono@burnmfg.com::05cd364c-25af-442d-be7a-44da29d88390"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lius Macharia" refreshedDate="44341.398087615744" createdVersion="7" refreshedVersion="7" minRefreshableVersion="3" recordCount="119" xr:uid="{CB296EE2-B97B-47E8-9154-465DCEA0FCEF}">
  <cacheSource type="worksheet">
    <worksheetSource ref="A2:IY121" sheet="Baseline Survey_KPT"/>
  </cacheSource>
  <cacheFields count="261">
    <cacheField name="start" numFmtId="0">
      <sharedItems/>
    </cacheField>
    <cacheField name="end" numFmtId="0">
      <sharedItems/>
    </cacheField>
    <cacheField name="username" numFmtId="0">
      <sharedItems containsBlank="1"/>
    </cacheField>
    <cacheField name="(Please read)&quot;Introduction: Good morning/afternoon, my name is [mention your name as surveyor] .  I am here on behalf of BURN, I am here today to ask you some questions related to baseline fuel consumption pattern and to measure your fuel consumption in the next 3 days. Please let me know whether you agree.  It will take about 30 to 40 minutes.  There are no ‘right’ or ‘wrong’ answers and the information you provide will be helpful for our cookstove project in SOMALIA. All the information will be kept private and your name will not appear anywhere publicly. We will however keep it in our records so that we can contact you in the future.  Do you have any questions? &quot;   (Fadlan Akhri)  Hordhac: Subax wanaagsan/Galabnimo wanaagsan  [Magacaaga u  sheeg adigoo ah sahanka  aasaasiga] Waxaan ka socdaa shirikada Burn Jikokoa.Waxaan halkan u joogaa manta in aan ku weydiiyo xoogaa su aalo ah oo la xiriira heerka isticmaalka dabka ay u isticmaalaan,girgirayaasha dhuxusha,xaabada  ee Burn iyo  astaanta/qalabka  kale ee aad wax ku karsataan sida  Gaaska,Saliid gaaska iyo Laydhkaba in mudo Sadex casho ah. Fadlan ii sheeg hadii aad aqbashay arintan si aynu hawsha  u bilowno.Waxay inagu qaadan doontaa 30 ilaa 40 daqiiqo. Majiraan jawaabo  sax  ah ama khalad  ah,  macluumaadka aad bixisay waxay waxtar u yeelandoonaan mashruuceena xog aruurinta ee girgirayaasha iyo kuwa lamida ee cuntada lagu karsado wadankeena Somalia. Arrimahaaga kuu gaarka ah majirto cid aanu la wadaagi doono ha ahaato magacaaga ama shaqsiyadaada toona. Hooyo/Walaal miyaad arrimahan ka qabtaa wax su aala." numFmtId="0">
      <sharedItems/>
    </cacheField>
    <cacheField name="Do you agree to participate?   Ma ogoshahay inaad ka qayb qaadato /gasho?                                              " numFmtId="0">
      <sharedItems/>
    </cacheField>
    <cacheField name="Are you responsible for the cooking in this household?       Gurigan ma adiga ayaa Uga masuul ah wax karintiisa?" numFmtId="0">
      <sharedItems/>
    </cacheField>
    <cacheField name="Is your age older than 15 years? Dadka ku nool guriga miyay ka badan yihiin 15 qof?" numFmtId="0">
      <sharedItems/>
    </cacheField>
    <cacheField name="Survey ID  Aqoonsiga Sahanka : " numFmtId="0">
      <sharedItems/>
    </cacheField>
    <cacheField name="Name of the surveyor   Magaca sahanka: " numFmtId="0">
      <sharedItems count="45">
        <s v="Mahad Iidan Osman"/>
        <s v="Faysal Mohamed ibrahim"/>
        <s v="Omar xusen adan"/>
        <s v="Abdixakin gaas abdilahi"/>
        <s v="Yasmin Abdisamad"/>
        <s v="Muxubo xasan"/>
        <s v="Liban Abshir"/>
        <s v="Shuhayb ismail"/>
        <s v="Kaltun Mohamed A.lahi"/>
        <s v="Hilal Ali Ahmed"/>
        <s v="Hilal Ali"/>
        <s v="Mohamed Hassan"/>
        <s v="Abdihakim Gas Abdilahi"/>
        <s v="Abdibakim Gas Abdilahi"/>
        <s v="Caydarus Ahmed Cali"/>
        <s v="Cumar xusen adan"/>
        <s v="Cumar xuseen adan"/>
        <s v="Abdiqani Mohamed Jama"/>
        <s v="Najah Mohamed abdirahman"/>
        <s v="Kaltuun mohamed abdilahi"/>
        <s v="Sharif Mohamud Sheikh Elmi"/>
        <s v="Sharif Mohamud Sheikh"/>
        <s v="Najah mohamed"/>
        <s v="Mohamed-Dek Abdiwahab"/>
        <s v="Omar Hassan Noor"/>
        <s v="Mahad Iidaan Osman"/>
        <s v="Bashir Mohamud Xersi"/>
        <s v="Bashir Maxamud Xirsi"/>
        <s v="Sagal Suudi Siyad"/>
        <s v="Sagal Suudi Siyaad"/>
        <s v="Bashiir Maxamuud"/>
        <s v="Bashiir Maxamuud Xirsi"/>
        <s v="Abdiaziz Abdinur Mohamed"/>
        <s v="Mahad Mohamud Nur"/>
        <s v="Mahad Mohamed Nur"/>
        <s v="Farxiyo Xasan"/>
        <s v="Farxiyo Xasan "/>
        <s v="Iqro Cilmi"/>
        <s v="Iqro Cilmi "/>
        <s v="Asad Wali"/>
        <s v="Liiban Abshir"/>
        <s v="Hudafi Ali "/>
        <s v="Cumar Xuseen "/>
        <s v="Abdirazak"/>
        <s v="Abdifatah"/>
      </sharedItems>
    </cacheField>
    <cacheField name="Date of survey  Tariikhda sahanka: " numFmtId="0">
      <sharedItems/>
    </cacheField>
    <cacheField name="Start of survey   Bilowga sahanka: " numFmtId="0">
      <sharedItems/>
    </cacheField>
    <cacheField name="First Name / Last name (household representative) Magaca hore/magaca danbe (wakiilka guriga)" numFmtId="0">
      <sharedItems/>
    </cacheField>
    <cacheField name="Children: 0-14  Caruurta: 0-14" numFmtId="0">
      <sharedItems containsSemiMixedTypes="0" containsString="0" containsNumber="1" containsInteger="1" minValue="0" maxValue="13"/>
    </cacheField>
    <cacheField name="Females above 14 Dumarka ka sareeya: 14" numFmtId="0">
      <sharedItems containsSemiMixedTypes="0" containsString="0" containsNumber="1" containsInteger="1" minValue="0" maxValue="8"/>
    </cacheField>
    <cacheField name="Males 15-59  Raga :15-59" numFmtId="0">
      <sharedItems containsSemiMixedTypes="0" containsString="0" containsNumber="1" containsInteger="1" minValue="0" maxValue="6"/>
    </cacheField>
    <cacheField name="Males above 59 raga ka sareeya 59:" numFmtId="0">
      <sharedItems containsSemiMixedTypes="0" containsString="0" containsNumber="1" containsInteger="1" minValue="0" maxValue="4"/>
    </cacheField>
    <cacheField name="Cities (States) " numFmtId="0">
      <sharedItems count="7">
        <s v="Beledweyne (Hirshabelle State/Gobolka) "/>
        <s v="Hargeisa(somaliland)"/>
        <s v="Bosaso (Puntland)"/>
        <s v="Mogadishu (Capital/Caasimada)"/>
        <s v="Kismayo (Jubaland)"/>
        <s v="Dusmareb (Galmudug) Dhuusamareeb (Gobolka Galmudug)"/>
        <s v=" Baidoa (South West State) Baydhabo (Gobolka koonfur galbeed)"/>
      </sharedItems>
    </cacheField>
    <cacheField name="Cities (States) / Baidoa (South West State) Baydhabo (Gobolka koonfur galbeed)" numFmtId="0">
      <sharedItems containsSemiMixedTypes="0" containsString="0" containsNumber="1" containsInteger="1" minValue="0" maxValue="1"/>
    </cacheField>
    <cacheField name="Cities (States) /Bosaso (Puntland)" numFmtId="0">
      <sharedItems containsSemiMixedTypes="0" containsString="0" containsNumber="1" containsInteger="1" minValue="0" maxValue="1"/>
    </cacheField>
    <cacheField name="Cities (States) /Kismayo (Jubaland)" numFmtId="0">
      <sharedItems containsSemiMixedTypes="0" containsString="0" containsNumber="1" containsInteger="1" minValue="0" maxValue="1"/>
    </cacheField>
    <cacheField name="Cities (States) /Beledweyne (Hirshabelle State/Gobolka) " numFmtId="0">
      <sharedItems containsSemiMixedTypes="0" containsString="0" containsNumber="1" containsInteger="1" minValue="0" maxValue="1"/>
    </cacheField>
    <cacheField name="Cities (States) /Dusmareb (Galmudug) Dhuusamareeb (Gobolka Galmudug)" numFmtId="0">
      <sharedItems containsSemiMixedTypes="0" containsString="0" containsNumber="1" containsInteger="1" minValue="0" maxValue="1"/>
    </cacheField>
    <cacheField name="Cities (States) /Hargeisa(somaliland)" numFmtId="0">
      <sharedItems containsSemiMixedTypes="0" containsString="0" containsNumber="1" containsInteger="1" minValue="0" maxValue="1"/>
    </cacheField>
    <cacheField name="Cities (States) /Mogadishu (Capital/Caasimada)" numFmtId="0">
      <sharedItems containsSemiMixedTypes="0" containsString="0" containsNumber="1" containsInteger="1" minValue="0" maxValue="1"/>
    </cacheField>
    <cacheField name="Community/District you live in --Xaafada/Deegmada           " numFmtId="0">
      <sharedItems/>
    </cacheField>
    <cacheField name="Phone number-telefoon number                                     " numFmtId="0">
      <sharedItems containsSemiMixedTypes="0" containsString="0" containsNumber="1" containsInteger="1" minValue="61367943" maxValue="907782786"/>
    </cacheField>
    <cacheField name="Details of the stove 1 fuel--Faahfaahinta girgirayaasha 1aad /astaanta wax lagu karsado" numFmtId="0">
      <sharedItems/>
    </cacheField>
    <cacheField name="  &quot;An 'X' shall be filled in one of the two following alternatives for  each of the stoves used in the household. Please note that if  the stove has a chimney or grate, then 'X' should be filled out  for 'Any other type of stoves'. Such a stove would then be  considered an improved cookstove otherwise click the box &quot;three-stone fire, or a conventional system with no improved  combustion air supply or flue gas ventillation system,  i.e. without a grate or chimney . If a stove is not used every day, but less frequently, the surveyor is requested to calculate the respective proportion; e.g. a HH uses the stove once in a week, hence the value would be 0.14 (=1/7)   &quot;--“X “ waxa lagu buuxin doonaa  mid ka mida kuwan soo socda. girgira walba oo lagu isticmaalo guriga Fadlan la soco in hadii girgiruhu uu lee yahay meel qiiqa saarta/shabaq qiiqa saara Markaa “X” waa in la buuxiyaa laakiin haduu girgiruhu ka duwan yahay kan aan kor ku soo xusnay wuxuu noqonayaa girgire karistiisu ay wanaagsantahay. Hadii aan girgiraha la isticmaalin malin kasta si ka yar sida caadiga ah  waxa looga baahan yahay sahamiyaha inuu xisaabiyo saamiga ay ka mid yihiin  Tusaale “HH” wuxuu isticmaalo girgiruhu hal mar 7aadkii qiimihiisu  wuxuu noqonayaa 0.14.    Stove 1/Girgiraha 1aad" numFmtId="0">
      <sharedItems longText="1"/>
    </cacheField>
    <cacheField name="What is the current season in your city?" numFmtId="0">
      <sharedItems/>
    </cacheField>
    <cacheField name="&quot;How many meals do you prepare with the respective stove  every day in the dry season? &quot;--Imisa  cunto ayaa lagu samayn karaa girgirahaas malin walba wakhtiga jiilaalka ah.  Stove 1/Girgiraha 1aad" numFmtId="0">
      <sharedItems containsSemiMixedTypes="0" containsString="0" containsNumber="1" minValue="0" maxValue="5"/>
    </cacheField>
    <cacheField name="How many meals do you prepare with the respective stove  every day in the rainy season?  --Imisa cunto ayaa lagu samayn karaa girgira walba wakhtiga roobabka?  stove 1/girgiraha 1aad" numFmtId="0">
      <sharedItems containsNonDate="0" containsString="0" containsBlank="1"/>
    </cacheField>
    <cacheField name="Baseline" numFmtId="0">
      <sharedItems containsSemiMixedTypes="0" containsString="0" containsNumber="1" minValue="0" maxValue="35"/>
    </cacheField>
    <cacheField name="Is there any difference between rainy and dry season? Ma jiraa wax is bedell ah oo u dhexeeya wakhtiga roobabka iyo wakhtiga jiilaalka? Stove 1/Girgiraha 1aad" numFmtId="0">
      <sharedItems/>
    </cacheField>
    <cacheField name="Is there any difference between rainy and dry season? Ma jiraa wax is bedell ah oo u dhexeeya wakhtiga roobabka iyo wakhtiga jiilaalka? Stove 1/Girgiraha 1aad2" numFmtId="0">
      <sharedItems containsNonDate="0" containsString="0" containsBlank="1"/>
    </cacheField>
    <cacheField name="Details of the stove 2 fuel--Faahfaahinta girgirayaasha 2aad /astaanta wax lagu karsado" numFmtId="0">
      <sharedItems/>
    </cacheField>
    <cacheField name="  &quot;An 'X' shall be filled in one of the two following alternatives for  each of the stoves used in the household. Please note that if  the stove has a chimney or grate, then 'X' should be filled out  for 'Any other type of stoves'. Such a stove would then be  considered an improved cookstove otherwise click the box &quot;three-stone fire, or a conventional system with no improved  combustion air supply or flue gas ventillation system,  i.e. without a grate or chimney . If a stove is not used every day, but less frequently, the surveyor is requested to calculate the respective proportion; e.g. a HH uses the stove once in a week, hence the value would be 0.14 (=1/7)   &quot;--“X “ waxa lagu buuxin doonaa  mid ka mida kuwan soo socda. girgira walba oo lagu isticmaalo guriga Fadlan la soco in hadii girgiruhu uu lee yahay meel qiiqa saarta/shabaq qiiqa saara Markaa “X” waa in la buuxiyaa laakiin haduu girgiruhu ka duwan yahay kan aan kor ku soo xusnay wuxuu noqonayaa girgire karistiisu ay wanaagsantahay. Hadii aan girgiraha la isticmaalin malin kasta si ka yar sida caadiga ah  waxa looga baahan yahay sahamiyaha inuu xisaabiyo saamiga ay ka mid yihiin  Tusaale “HH” wuxuu isticmaalo girgiruhu hal mar 7aadkii qiimihiisu  wuxuu noqonayaa 0.14.    Stove 2/Girgiraha 2aad" numFmtId="0">
      <sharedItems containsBlank="1" longText="1"/>
    </cacheField>
    <cacheField name="What is the current season in your city?2" numFmtId="0">
      <sharedItems containsBlank="1"/>
    </cacheField>
    <cacheField name="&quot;How many meals do you prepare with the respective stove  every day in the dry season? &quot;--Imisa  cunto ayaa lagu samayn karaa girgirahaas malin walba wakhtiga jiilaalka ah.  Stove 2/Girgiraha 2aad" numFmtId="0">
      <sharedItems containsString="0" containsBlank="1" containsNumber="1" minValue="0" maxValue="3.5"/>
    </cacheField>
    <cacheField name="How many meals do you prepare with the respective stove  every day in the rainy season?  --Imisa cunto ayaa lagu samayn karaa girgira walba wakhtiga roobabka? stove 2/girgiraha 2aad" numFmtId="0">
      <sharedItems containsNonDate="0" containsString="0" containsBlank="1"/>
    </cacheField>
    <cacheField name="Is there any difference between rainy and dry season? Ma jiraa wax is bedell ah oo u dhexeeya wakhtiga roobabka iyo wakhtiga jiilaalka? Stove 2/Girgiraha 2aad" numFmtId="0">
      <sharedItems containsBlank="1"/>
    </cacheField>
    <cacheField name="Details of the stove 3 fuel--Faahfaahinta girgirayaasha 3aad /astaanta wax lagu karsado" numFmtId="0">
      <sharedItems/>
    </cacheField>
    <cacheField name="  &quot;An 'X' shall be filled in one of the two following alternatives for  each of the stoves used in the household. Please note that if  the stove has a chimney or grate, then 'X' should be filled out  for 'Any other type of stoves'. Such a stove would then be  considered an improved cookstove otherwise click the box &quot;three-stone fire, or a conventional system with no improved  combustion air supply or flue gas ventillation system,  i.e. without a grate or chimney . If a stove is not used every day, but less frequently, the surveyor is requested to calculate the respective proportion; e.g. a HH uses the stove once in a week, hence the value would be 0.14 (=1/7)   &quot;--“X “ waxa lagu buuxin doonaa  mid ka mida kuwan soo socda. girgira walba oo lagu isticmaalo guriga Fadlan la soco in hadii girgiruhu uu lee yahay meel qiiqa saarta/shabaq qiiqa saara Markaa “X” waa in la buuxiyaa laakiin haduu girgiruhu ka duwan yahay kan aan kor ku soo xusnay wuxuu noqonayaa girgire karistiisu ay wanaagsantahay. Hadii aan girgiraha la isticmaalin malin kasta si ka yar sida caadiga ah  waxa looga baahan yahay sahamiyaha inuu xisaabiyo saamiga ay ka mid yihiin  Tusaale “HH” wuxuu isticmaalo girgiruhu hal mar 7aadkii qiimihiisu  wuxuu noqonayaa 0.14.    Stove 3/Girgiraha 3aad" numFmtId="0">
      <sharedItems containsBlank="1" longText="1"/>
    </cacheField>
    <cacheField name="What is the current season in your city?3" numFmtId="0">
      <sharedItems containsBlank="1"/>
    </cacheField>
    <cacheField name="&quot;How many meals do you prepare with the respective stove  every day in the dry season? &quot;--Imisa  cunto ayaa lagu samayn karaa girgirahaas malin walba wakhtiga jiilaalka ah.  Stove 3/Girgiraha 3aad" numFmtId="0">
      <sharedItems containsBlank="1"/>
    </cacheField>
    <cacheField name="How many meals do you prepare with the respective stove  every day in the rainy season?  --Imisa cunto ayaa lagu samayn karaa girgira walba wakhtiga roobabka? stove 3/girgiraha 3aad" numFmtId="0">
      <sharedItems containsNonDate="0" containsString="0" containsBlank="1"/>
    </cacheField>
    <cacheField name="Is there any difference between rainy and dry season? Ma jiraa wax is bedell ah oo u dhexeeya wakhtiga roobabka iyo wakhtiga jiilaalka? Stove 3/Girgiraha 3aad" numFmtId="0">
      <sharedItems containsBlank="1"/>
    </cacheField>
    <cacheField name="Details of the stove 4 fuel--Faahfaahinta girgirayaasha 4aad /astaanta wax lagu karsado" numFmtId="0">
      <sharedItems/>
    </cacheField>
    <cacheField name="  &quot;An 'X' shall be filled in one of the two following alternatives for  each of the stoves used in the household. Please note that if  the stove has a chimney or grate, then 'X' should be filled out  for 'Any other type of stoves'. Such a stove would then be  considered an improved cookstove otherwise click the box &quot;three-stone fire, or a conventional system with no improved  combustion air supply or flue gas ventillation system,  i.e. without a grate or chimney . If a stove is not used every day, but less frequently, the surveyor is requested to calculate the respective proportion; e.g. a HH uses the stove once in a week, hence the value would be 0.14 (=1/7)   &quot;--“X “ waxa lagu buuxin doonaa  mid ka mida kuwan soo socda. girgira walba oo lagu isticmaalo guriga Fadlan la soco in hadii girgiruhu uu lee yahay meel qiiqa saarta/shabaq qiiqa saara Markaa “X” waa in la buuxiyaa laakiin haduu girgiruhu ka duwan yahay kan aan kor ku soo xusnay wuxuu noqonayaa girgire karistiisu ay wanaagsantahay. Hadii aan girgiraha la isticmaalin malin kasta si ka yar sida caadiga ah  waxa looga baahan yahay sahamiyaha inuu xisaabiyo saamiga ay ka mid yihiin  Tusaale “HH” wuxuu isticmaalo girgiruhu hal mar 7aadkii qiimihiisu  wuxuu noqonayaa 0.14.    Stove 4/Girgiraha 4aad" numFmtId="0">
      <sharedItems containsNonDate="0" containsString="0" containsBlank="1"/>
    </cacheField>
    <cacheField name="What is the current season in your city?4" numFmtId="0">
      <sharedItems containsNonDate="0" containsString="0" containsBlank="1"/>
    </cacheField>
    <cacheField name="&quot;How many meals do you prepare with the respective stove  every day in the dry season? &quot;--Imisa  cunto ayaa lagu samayn karaa girgirahaas malin walba wakhtiga jiilaalka ah.  Stove 4/Girgiraha 4aad" numFmtId="0">
      <sharedItems containsNonDate="0" containsString="0" containsBlank="1"/>
    </cacheField>
    <cacheField name="How many meals do you prepare with the respective stove  every day in the rainy season? --Imisa cunto ayaa lagu samayn karaa girgira walba wakhtiga roobabka?  stove 4/girgiraha 4aad" numFmtId="0">
      <sharedItems containsNonDate="0" containsString="0" containsBlank="1"/>
    </cacheField>
    <cacheField name="Is there any difference between rainy and dry season? Ma jiraa wax is bedell ah oo u dhexeeya wakhtiga roobabka iyo wakhtiga jiilaalka? Stove 4/Girgiraha 4aad" numFmtId="0">
      <sharedItems containsNonDate="0" containsString="0" containsBlank="1"/>
    </cacheField>
    <cacheField name="&quot;How many meals do you prepare with the respective stove  every day in the dry season? &quot;--Imisa  cunto ayaa lagu samayn karaa girgirahaas malin walba wakhtiga jiilaalka ah.  Stove 4/Girgiraha 4aad2" numFmtId="0">
      <sharedItems containsNonDate="0" containsString="0" containsBlank="1"/>
    </cacheField>
    <cacheField name="How many hours in average do you cook per day? [indicate the time in HH/MM]--Imisa saacadood celcelis ahaan ayaad wax ku karisaa maalintii? Tus saacada “S,D”" numFmtId="0">
      <sharedItems/>
    </cacheField>
    <cacheField name="The fuel use is measured for the whole household, i.e. over all stoves using the same fuel  Charcoal (in kg)--Isticmaalka dabka oo loo cabirayo qoyska oo dhan  Iyagoo istcmaalaya girgirayaal wada qaata isku dab. Dhuxusha (kg)" numFmtId="0">
      <sharedItems/>
    </cacheField>
    <cacheField name="Period of measurements (for consumption rate) Start of fuel measurement (day 0)--Mudada cabiraada ee heerka isticmaalka Bilawga isticmaalka dabka cabirkiisa (malinta 0):" numFmtId="0">
      <sharedItems/>
    </cacheField>
    <cacheField name="Day 0 (initial stock)-- Malinta (0)(bilawga kaydka) Charcoal/Dhuxusha" numFmtId="0">
      <sharedItems containsSemiMixedTypes="0" containsString="0" containsNumber="1" minValue="10" maxValue="81"/>
    </cacheField>
    <cacheField name="Period of measurements (for consumption rate) Start of fuel measurement (day 1)--Mudada cabiraada ee heerka isticmaalka Bilawga isticmaalka dabka cabirkiisa (malinta 1):" numFmtId="0">
      <sharedItems/>
    </cacheField>
    <cacheField name="Added fuel Xaabada/dhuxusha /shidaalka lagu daray Day 1/Malinata 1" numFmtId="0">
      <sharedItems containsString="0" containsBlank="1" containsNumber="1" containsInteger="1" minValue="0" maxValue="13"/>
    </cacheField>
    <cacheField name="Day 1 (remaining stock) Malintii (1) Xaabada/dhuxusha/shidaalka kaydka ka hadhay Charcoal/Dhuxusha" numFmtId="0">
      <sharedItems containsSemiMixedTypes="0" containsString="0" containsNumber="1" minValue="7.39" maxValue="76"/>
    </cacheField>
    <cacheField name="Period of measurements (for consumption rate) Start of fuel measurement (day 2)--Mudada cabiraada ee heerka isticmaalka Bilawga isticmaalka dabka cabirkiisa (malinta 2):" numFmtId="0">
      <sharedItems/>
    </cacheField>
    <cacheField name="Added fuel Xaabada/dhuxusha /shidaalka lagu daray Day 2/Malinta2" numFmtId="0">
      <sharedItems containsString="0" containsBlank="1" containsNumber="1" minValue="0" maxValue="14.44"/>
    </cacheField>
    <cacheField name="Day 2 (remaining stock) Malintii (2) Xaabada/dhuxusha /shidaalka  kaydka ka hadhay Charcoal/Dhuxusha" numFmtId="0">
      <sharedItems containsSemiMixedTypes="0" containsString="0" containsNumber="1" minValue="1.08" maxValue="70"/>
    </cacheField>
    <cacheField name="Period of measurements (for consumption rate) Start of fuel measurement (day 3)--Mudada cabiraada ee heerka isticmaalka Bilawga isticmaalka dabka cabirkiisa (malinta 3):" numFmtId="0">
      <sharedItems/>
    </cacheField>
    <cacheField name="Added fuel Xaabada/dhuxusha /shidaalka lagu daray Day 3/Malinta 3" numFmtId="0">
      <sharedItems containsString="0" containsBlank="1" containsNumber="1" minValue="0" maxValue="13.6"/>
    </cacheField>
    <cacheField name="Day 3 (remaining stock) Malintii (3) Xaabada/dhuxusha /shidaalka  kaydka ka hadhay Charcoal/Dhuxusha" numFmtId="0">
      <sharedItems containsSemiMixedTypes="0" containsString="0" containsNumber="1" minValue="1.81" maxValue="70"/>
    </cacheField>
    <cacheField name="The fuel use is measured for the whole household, i.e. over all stoves using the same fuel Firewood(in kg)--Isticmaalka dabka oo loo cabirayo qoyska oo dhan  Iyagoo istcmaalaya girgirayaal wada qaata isku dab xaabada (Kg)" numFmtId="0">
      <sharedItems containsBlank="1"/>
    </cacheField>
    <cacheField name="Period of measurements (for consumption rate) Start of fuel measurement (day 0)--Mudada cabiraada ee heerka isticmaalka Bilawga isticmaalka dabka cabirkiisa (malinta 0):2" numFmtId="0">
      <sharedItems containsBlank="1"/>
    </cacheField>
    <cacheField name="Day 0 (initial stock)-- Malinta (0)(bilawga kaydka) Firewood/Xaabada" numFmtId="0">
      <sharedItems containsBlank="1"/>
    </cacheField>
    <cacheField name="Day 0 Piece #1 Moisture Reading #1 (in percent)--Malinta 0  Xaabada 1aad qoyaankiisa" numFmtId="0">
      <sharedItems containsNonDate="0" containsString="0" containsBlank="1"/>
    </cacheField>
    <cacheField name="Day 0 Piece #1 Moisture Reading #2 (in percent)--Malinta 0  Xaabada 1aad qoyaankiisa" numFmtId="0">
      <sharedItems containsNonDate="0" containsString="0" containsBlank="1"/>
    </cacheField>
    <cacheField name="Day 0 Piece #1 Moisture Reading #3 (in percent)--Malinta 0  Xaabada 1aad qoyaankiisa" numFmtId="0">
      <sharedItems containsNonDate="0" containsString="0" containsBlank="1"/>
    </cacheField>
    <cacheField name="Day 0 Piece #2 Moisture Reading #1 (in percent)--Malinta 0 Xaabada 2aad qoyaankiisa" numFmtId="0">
      <sharedItems containsNonDate="0" containsString="0" containsBlank="1"/>
    </cacheField>
    <cacheField name="Day 0 Piece #2 Moisture Reading #2 (in percent)--Malinta 0 Xaabada 2aad qoyaankiisa" numFmtId="0">
      <sharedItems containsNonDate="0" containsString="0" containsBlank="1"/>
    </cacheField>
    <cacheField name="Day 0 Piece #2 Moisture Reading #3 (in percent)--Malinta 0 Xaabada 2aad qoyaankiisa" numFmtId="0">
      <sharedItems containsNonDate="0" containsString="0" containsBlank="1"/>
    </cacheField>
    <cacheField name="Day 0 Piece #3 Moisture Reading #1 (in percent)--Malinta 0 Xaabada 3aad qoyaankiisa" numFmtId="0">
      <sharedItems containsNonDate="0" containsString="0" containsBlank="1"/>
    </cacheField>
    <cacheField name="Day 0 Piece #3 Moisture Reading #2 (in percent)--Malinta 0 Xaabada 3aad qoyaankiisa" numFmtId="0">
      <sharedItems containsNonDate="0" containsString="0" containsBlank="1"/>
    </cacheField>
    <cacheField name="Day 0 Piece #3 Moisture Reading #3 (in percent)--Malinta 0 Xaabada 3aad qoyaankiisa" numFmtId="0">
      <sharedItems containsNonDate="0" containsString="0" containsBlank="1"/>
    </cacheField>
    <cacheField name="Period of measurements (for consumption rate) Start of fuel measurement (day 1)--Mudada cabiraada ee heerka isticmaalka Bilawga isticmaalka dabka cabirkiisa (malinta 1):2" numFmtId="0">
      <sharedItems containsBlank="1"/>
    </cacheField>
    <cacheField name="Added fuel Xaabada/dhuxusha /shidaalka lagu daray Day 1/Malinata 12" numFmtId="0">
      <sharedItems containsBlank="1"/>
    </cacheField>
    <cacheField name="Day 1 Piece #1 Moisture Reading #1 (in percent)--Malinta 1aad Xaabada 1aad qoyaankiisa" numFmtId="0">
      <sharedItems containsNonDate="0" containsString="0" containsBlank="1"/>
    </cacheField>
    <cacheField name="Day 1 Piece #1 Moisture Reading #2 (in percent)--Malinta 1aad Xaabada 1aad qoyaankiisa" numFmtId="0">
      <sharedItems containsNonDate="0" containsString="0" containsBlank="1"/>
    </cacheField>
    <cacheField name="Day 1 Piece #1 Moisture Reading #3 (in percent)--Malinta 1aad Xaabada 1aad qoyaankiisa" numFmtId="0">
      <sharedItems containsNonDate="0" containsString="0" containsBlank="1"/>
    </cacheField>
    <cacheField name="Day 1 Piece #2 Moisture Reading #1 (in percent)--Maalinta 1aad Xaabada 2aad qoyaankiisa" numFmtId="0">
      <sharedItems containsNonDate="0" containsString="0" containsBlank="1"/>
    </cacheField>
    <cacheField name="Day 1 Piece #2 Moisture Reading #2 (in percent)--Maalinta 1aad Xaabada 2aad qoyaankiisa" numFmtId="0">
      <sharedItems containsNonDate="0" containsString="0" containsBlank="1"/>
    </cacheField>
    <cacheField name="Day 1 Piece #2 Moisture Reading #3 (in percent)--Maalinta 1aad Xaabada 2aad qoyaankiisa" numFmtId="0">
      <sharedItems containsNonDate="0" containsString="0" containsBlank="1"/>
    </cacheField>
    <cacheField name="Day 1 Piece #3 Moisture Reading #1 (in percent)--Maalinta 1aad Xaabada 3aad qoyaankiisa " numFmtId="0">
      <sharedItems containsNonDate="0" containsString="0" containsBlank="1"/>
    </cacheField>
    <cacheField name="Day 1 Piece #3 Moisture Reading #2 (in percent)--Maalinta 1aad Xaabada 3aad qoyaankiisa " numFmtId="0">
      <sharedItems containsNonDate="0" containsString="0" containsBlank="1"/>
    </cacheField>
    <cacheField name="Day 1 Piece #3 Moisture Reading #3 (in percent)--Maalinta 1aad Xaabada 3aad qoyaankiisa " numFmtId="0">
      <sharedItems containsNonDate="0" containsString="0" containsBlank="1"/>
    </cacheField>
    <cacheField name="Day 1 (remaining stock) Malintii (1) Xaabada/dhuxusha /shidaalka  kaydka ka hadhay Firewood/Xaabada" numFmtId="0">
      <sharedItems containsNonDate="0" containsString="0" containsBlank="1"/>
    </cacheField>
    <cacheField name="Period of measurements (for consumption rate) Start of fuel measurement (day 2)--Mudada cabiraada ee heerka isticmaalka Bilawga isticmaalka dabka cabirkiisa (malinta 2):2" numFmtId="0">
      <sharedItems containsNonDate="0" containsString="0" containsBlank="1"/>
    </cacheField>
    <cacheField name="Added fuel Xaabada/dhuxusha /shidaalka lagu daray Day 2/Malinta22" numFmtId="0">
      <sharedItems containsBlank="1"/>
    </cacheField>
    <cacheField name="Day 2 Piece #1 Moisture Reading #1 (in percent)--Maalinta 2aad xaabada 1aad qoyaankiisa" numFmtId="0">
      <sharedItems containsNonDate="0" containsString="0" containsBlank="1"/>
    </cacheField>
    <cacheField name="Day 2 Piece #1 Moisture Reading #2 (in percent)--Maalinta 2aad xaabada 1aad qoyaankiisa" numFmtId="0">
      <sharedItems containsNonDate="0" containsString="0" containsBlank="1"/>
    </cacheField>
    <cacheField name="Day 2 Piece #1 Moisture Reading #3 (in percent)--Maalinta 2aad xaabada 1aad qoyaankiisa" numFmtId="0">
      <sharedItems containsNonDate="0" containsString="0" containsBlank="1"/>
    </cacheField>
    <cacheField name="Day 2 Piece #2 Moisture Reading #1 (in percent)--Maalinta 2aad xaabada 2aad qoyaankiisa" numFmtId="0">
      <sharedItems containsNonDate="0" containsString="0" containsBlank="1"/>
    </cacheField>
    <cacheField name="Day 2 Piece #2 Moisture Reading #2 (in percent)--Maalinta 2aad xaabada 2aad qoyaankiisa" numFmtId="0">
      <sharedItems containsNonDate="0" containsString="0" containsBlank="1"/>
    </cacheField>
    <cacheField name="Day 2 Piece #2 Moisture Reading #3 (in percent)--Maalinta 2aad xaabada 2aad qoyaankiisa" numFmtId="0">
      <sharedItems containsNonDate="0" containsString="0" containsBlank="1"/>
    </cacheField>
    <cacheField name="Day 2 Piece #3 Moisture Reading #1 (in percent)--Maalinta 2aad xaabada 3aad qoyaankiisa" numFmtId="0">
      <sharedItems containsNonDate="0" containsString="0" containsBlank="1"/>
    </cacheField>
    <cacheField name="Day 2 Piece #3 Moisture Reading #2 (in percent)--Maalinta 2aad xaabada 3aad qoyaankiisa" numFmtId="0">
      <sharedItems containsNonDate="0" containsString="0" containsBlank="1"/>
    </cacheField>
    <cacheField name="Day 2 Piece #3 Moisture Reading #3 (in percent)--Maalinta 2aad xaabada 3aad qoyaankiisa" numFmtId="0">
      <sharedItems containsNonDate="0" containsString="0" containsBlank="1"/>
    </cacheField>
    <cacheField name="Day 2 (remaining stock) Malintii (2) Xaabada/dhuxusha /shidaalka  kaydka ka hadhay Firewood/Xaabada" numFmtId="0">
      <sharedItems containsBlank="1"/>
    </cacheField>
    <cacheField name="Period of measurements (for consumption rate) Start of fuel measurement (day 3)--Mudada cabiraada ee heerka isticmaalka Bilawga isticmaalka dabka cabirkiisa (malinta 3):2" numFmtId="0">
      <sharedItems containsBlank="1"/>
    </cacheField>
    <cacheField name="Added fuel Xaabada/dhuxusha /shidaalka lagu daray Day 3/Malinta 32" numFmtId="0">
      <sharedItems containsBlank="1"/>
    </cacheField>
    <cacheField name="Day 3 (remaining stock) Malintii (3) Xaabada/dhuxusha /shidaalka  kaydka ka hadhay Firewood/Xaabada" numFmtId="0">
      <sharedItems containsNonDate="0" containsString="0" containsBlank="1"/>
    </cacheField>
    <cacheField name="The fuel use is measured for the whole household, i.e. over all stoves using the same fuel LPG (in kg) --Isticmaalka dabka oo loo cabirayo qoyska oo dhan  Iyagoo istcmaalaya girgirayaal wada qaata isku dab--Gasta(in KG)" numFmtId="0">
      <sharedItems/>
    </cacheField>
    <cacheField name="Period of measurements (for consumption rate) Start of fuel measurement (day 0)--Mudada cabiraada ee heerka isticmaalka Bilawga isticmaalka dabka cabirkiisa (malinta 0):3" numFmtId="0">
      <sharedItems containsBlank="1"/>
    </cacheField>
    <cacheField name="Day 0 (initial stock)-- Malinta (0)(bilawga kaydka) LPG/Gaasta" numFmtId="0">
      <sharedItems containsString="0" containsBlank="1" containsNumber="1" minValue="10.8" maxValue="30.5"/>
    </cacheField>
    <cacheField name="Period of measurements (for consumption rate) Start of fuel measurement (day 1)--Mudada cabiraada ee heerka isticmaalka Bilawga isticmaalka dabka cabirkiisa (malinta 1):3" numFmtId="0">
      <sharedItems containsBlank="1"/>
    </cacheField>
    <cacheField name="Added fuel Xaabada/dhuxusha /shidaalka lagu daray LPG/Gaasta" numFmtId="0">
      <sharedItems containsString="0" containsBlank="1" containsNumber="1" containsInteger="1" minValue="0" maxValue="0"/>
    </cacheField>
    <cacheField name="Day 1 (remaining stock) Malintii (1) Xaabada/dhuxusha /shidaalka  kaydka ka hadhay LPG/Gaasta" numFmtId="0">
      <sharedItems containsString="0" containsBlank="1" containsNumber="1" minValue="9.3000000000000007" maxValue="30"/>
    </cacheField>
    <cacheField name="Period of measurements (for consumption rate) Start of fuel measurement (day 2)--Mudada cabiraada ee heerka isticmaalka Bilawga isticmaalka dabka cabirkiisa (malinta 2):3" numFmtId="0">
      <sharedItems containsBlank="1"/>
    </cacheField>
    <cacheField name="Added fuel Xaabada/dhuxusha /shidaalka lagu daray Day 2/Malinta2 LPG/Gaasta" numFmtId="0">
      <sharedItems containsString="0" containsBlank="1" containsNumber="1" containsInteger="1" minValue="0" maxValue="0"/>
    </cacheField>
    <cacheField name="Day 2 (remaining stock) Malintii (2) Xaabada/dhuxusha /shidaalka  kaydka ka hadhay LPG/Gaasta" numFmtId="0">
      <sharedItems containsString="0" containsBlank="1" containsNumber="1" minValue="8.6" maxValue="29.2"/>
    </cacheField>
    <cacheField name="Period of measurements (for consumption rate) Start of fuel measurement (day 3)--Mudada cabiraada ee heerka isticmaalka Bilawga isticmaalka dabka cabirkiisa (malinta 3):3" numFmtId="0">
      <sharedItems containsBlank="1"/>
    </cacheField>
    <cacheField name="Added fuel Xaabada/dhuxusha /shidaalka lagu daray Day 3/Malinta 3 LPG/Gaasta" numFmtId="0">
      <sharedItems containsString="0" containsBlank="1" containsNumber="1" containsInteger="1" minValue="0" maxValue="0"/>
    </cacheField>
    <cacheField name="Day 3 (remaining stock) Malintii (3) Xaabada/dhuxusha /shidaalka  kaydka ka hadhay LPG/Gaasta" numFmtId="0">
      <sharedItems containsString="0" containsBlank="1" containsNumber="1" minValue="8.6" maxValue="28.95"/>
    </cacheField>
    <cacheField name="The fuel use is measured for the whole household, i.e. over all stoves using the same fuel Kerosene (in litres)--Isticmaalka dabka oo loo cabirayo qoyska oo dhan  Iyagoo istcmaalaya girgirayaal wada qaata isku dab Saliid gaaska (in ltr)" numFmtId="0">
      <sharedItems containsBlank="1"/>
    </cacheField>
    <cacheField name="Period of measurements (for consumption rate) Start of fuel measurement (day 0)--Mudada cabiraada ee heerka isticmaalka Bilawga isticmaalka dabka cabirkiisa (malinta 0):4" numFmtId="0">
      <sharedItems containsBlank="1"/>
    </cacheField>
    <cacheField name="Day 0 (initial stock)-- Malinta (0)(bilawga kaydka) Kerosene/Saliid gaaska" numFmtId="0">
      <sharedItems containsString="0" containsBlank="1" containsNumber="1" containsInteger="1" minValue="0" maxValue="0"/>
    </cacheField>
    <cacheField name="Period of measurements (for consumption rate) Start of fuel measurement (day 1)--Mudada cabiraada ee heerka isticmaalka Bilawga isticmaalka dabka cabirkiisa (malinta 1):4" numFmtId="0">
      <sharedItems containsBlank="1"/>
    </cacheField>
    <cacheField name="Added fuel Xaabada/dhuxusha /shidaalka lagu daray Kerosene/Saliid gaaska" numFmtId="0">
      <sharedItems containsString="0" containsBlank="1" containsNumber="1" containsInteger="1" minValue="0" maxValue="0"/>
    </cacheField>
    <cacheField name="Day 1 (remaining stock) Malintii (1) Xaabada/dhuxusha /shidaalka  kaydka ka hadhay Kerosene/Saliid gaaska" numFmtId="0">
      <sharedItems containsString="0" containsBlank="1" containsNumber="1" containsInteger="1" minValue="0" maxValue="0"/>
    </cacheField>
    <cacheField name="Period of measurements (for consumption rate) Start of fuel measurement (day 2)--Mudada cabiraada ee heerka isticmaalka Bilawga isticmaalka dabka cabirkiisa (malinta 2):4" numFmtId="0">
      <sharedItems containsBlank="1"/>
    </cacheField>
    <cacheField name="Added fuel Xaabada/dhuxusha /shidaalka lagu daray Day 2/Malinta2 Kerosene/Saliid gaaska" numFmtId="0">
      <sharedItems containsString="0" containsBlank="1" containsNumber="1" containsInteger="1" minValue="0" maxValue="0"/>
    </cacheField>
    <cacheField name="Day 2 (remaining stock) Malintii (2) Xaabada/dhuxusha /shidaalka  kaydka ka hadhay Kerosene/Saliid gaaska" numFmtId="0">
      <sharedItems containsString="0" containsBlank="1" containsNumber="1" containsInteger="1" minValue="0" maxValue="0"/>
    </cacheField>
    <cacheField name="Period of measurements (for consumption rate) Start of fuel measurement (day 3)--Mudada cabiraada ee heerka isticmaalka Bilawga isticmaalka dabka cabirkiisa (malinta 3):4" numFmtId="0">
      <sharedItems containsBlank="1"/>
    </cacheField>
    <cacheField name="Added fuel Xaabada/dhuxusha /shidaalka lagu daray Day 3/Malinta 3 Kerosene/Saliid gaaska" numFmtId="0">
      <sharedItems containsString="0" containsBlank="1" containsNumber="1" containsInteger="1" minValue="0" maxValue="0"/>
    </cacheField>
    <cacheField name="Day 3 (remaining stock) Malintii (3) Xaabada/dhuxusha /shidaalka  kaydka ka hadhay Kerosene/Saliid gaaska" numFmtId="0">
      <sharedItems containsString="0" containsBlank="1" containsNumber="1" containsInteger="1" minValue="0" maxValue="0"/>
    </cacheField>
    <cacheField name="The fuel use is measured for the whole household, i.e. over all stoves using the same fuel Electricity (in W) --Isticmaalka dabka oo loo cabirayo qoyska oo dhan  Iyagoo istcmaalaya girgirayaal wada qaata isku dab--Laydhka(in W)" numFmtId="0">
      <sharedItems containsBlank="1"/>
    </cacheField>
    <cacheField name="Period of measurements (for consumption rate) Start of fuel measurement (day 0)--Mudada cabiraada ee heerka isticmaalka Bilawga isticmaalka dabka cabirkiisa (malinta 1):" numFmtId="0">
      <sharedItems containsNonDate="0" containsString="0" containsBlank="1"/>
    </cacheField>
    <cacheField name="Electrical Power/Lydhka (W)" numFmtId="0">
      <sharedItems containsNonDate="0" containsString="0" containsBlank="1"/>
    </cacheField>
    <cacheField name="Period of measurements (for consumption rate) Start of fuel measurement (day 1)--Mudada cabiraada ee heerka isticmaalka Bilawga isticmaalka dabka cabirkiisa (malinta 2):" numFmtId="0">
      <sharedItems containsNonDate="0" containsString="0" containsBlank="1"/>
    </cacheField>
    <cacheField name="Electrical Power/Lydhka (W)2" numFmtId="0">
      <sharedItems containsNonDate="0" containsString="0" containsBlank="1"/>
    </cacheField>
    <cacheField name="Day 1 How many hours cooking--Malintii 1aad Imisa saacadood ayaad wax karisay" numFmtId="0">
      <sharedItems containsNonDate="0" containsString="0" containsBlank="1"/>
    </cacheField>
    <cacheField name="Period of measurements (for consumption rate) Start of fuel measurement (day 2)--Mudada cabiraada ee heerka isticmaalka Bilawga isticmaalka dabka cabirkiisa (malinta 3):" numFmtId="0">
      <sharedItems containsNonDate="0" containsString="0" containsBlank="1"/>
    </cacheField>
    <cacheField name="Electrical Power/Lydhka (W)3" numFmtId="0">
      <sharedItems containsNonDate="0" containsString="0" containsBlank="1"/>
    </cacheField>
    <cacheField name="Day 2 How many hours cooking--Malintii 2aad Imisa saacadood ayaad wax karisay" numFmtId="0">
      <sharedItems containsNonDate="0" containsString="0" containsBlank="1"/>
    </cacheField>
    <cacheField name="Period of measurements (for consumption rate) Start of fuel measurement (day 3)--Mudada cabiraada ee heerka isticmaalka Bilawga isticmaalka dabka cabirkiisa (malinta 3):5" numFmtId="0">
      <sharedItems containsNonDate="0" containsString="0" containsBlank="1"/>
    </cacheField>
    <cacheField name="Electrical Power/Lydhka (W)4" numFmtId="0">
      <sharedItems containsNonDate="0" containsString="0" containsBlank="1"/>
    </cacheField>
    <cacheField name="Day 3 How many hours cooking--Malintii 3aad Imisa saacadood ayaad wax karisay" numFmtId="0">
      <sharedItems containsNonDate="0" containsString="0" containsBlank="1"/>
    </cacheField>
    <cacheField name="The fuel use is measured for the whole household, i.e. over all stoves using the same fuel Other fuels (explain) --Isticmaalka dabka oo loo cabirayo qoyska oo dhan  Iyagoo istcmaalaya girgirayaal wada qaata isku dab Girgireyaasha astaanta kale ah(sharax) " numFmtId="0">
      <sharedItems containsBlank="1"/>
    </cacheField>
    <cacheField name="What fuel are you using? Maxaad isticmashaa markaad cunto karinaysid?" numFmtId="0">
      <sharedItems containsBlank="1"/>
    </cacheField>
    <cacheField name="Period of measurements (for consumption rate) Start of fuel measurement (day 0)--Mudada cabiraada ee heerka isticmaalka Bilawga isticmaalka dabka cabirkiisa (malinta 1):2" numFmtId="0">
      <sharedItems containsNonDate="0" containsString="0" containsBlank="1"/>
    </cacheField>
    <cacheField name="Day 0 (initial stock)-- Malinta (0)(bilawga kaydka) " numFmtId="0">
      <sharedItems containsNonDate="0" containsString="0" containsBlank="1"/>
    </cacheField>
    <cacheField name="Period of measurements (for consumption rate) Start of fuel measurement (day 1)--Mudada cabiraada ee heerka isticmaalka Bilawga isticmaalka dabka cabirkiisa (malinta 2):2" numFmtId="0">
      <sharedItems containsBlank="1"/>
    </cacheField>
    <cacheField name="Added fuel Xaabada/dhuxusha /shidaalka lagu daray " numFmtId="0">
      <sharedItems containsString="0" containsBlank="1" containsNumber="1" containsInteger="1" minValue="0" maxValue="0"/>
    </cacheField>
    <cacheField name="Day 1 (remaining stock) Malintii (1) Xaabada/dhuxusha /shidaalka  kaydka ka hadhay " numFmtId="0">
      <sharedItems containsNonDate="0" containsString="0" containsBlank="1"/>
    </cacheField>
    <cacheField name="Period of measurements (for consumption rate) Start of fuel measurement (day 2)--Mudada cabiraada ee heerka isticmaalka Bilawga isticmaalka dabka cabirkiisa (malinta 3):2" numFmtId="0">
      <sharedItems containsNonDate="0" containsString="0" containsBlank="1"/>
    </cacheField>
    <cacheField name="Added fuel Xaabada/dhuxusha /shidaalka lagu daray Day 2/Malinta 2 " numFmtId="0">
      <sharedItems containsString="0" containsBlank="1" containsNumber="1" containsInteger="1" minValue="0" maxValue="0"/>
    </cacheField>
    <cacheField name="Day 2 (remaining stock) Malintii (2) Xaabada/dhuxusha /shidaalka  kaydka ka hadhay " numFmtId="0">
      <sharedItems containsNonDate="0" containsString="0" containsBlank="1"/>
    </cacheField>
    <cacheField name="Period of measurements (for consumption rate) Start of fuel measurement (day 3)--Mudada cabiraada ee heerka isticmaalka Bilawga isticmaalka dabka cabirkiisa (malinta 3):6" numFmtId="0">
      <sharedItems containsNonDate="0" containsString="0" containsBlank="1"/>
    </cacheField>
    <cacheField name="Added fuel Xaabada/dhuxusha/shidaalka lagu daray Day 3/Malinta 3" numFmtId="0">
      <sharedItems containsString="0" containsBlank="1" containsNumber="1" containsInteger="1" minValue="0" maxValue="0"/>
    </cacheField>
    <cacheField name="Added fuel Xaabada/dhuxusha/shidaalka lagu daray Day 3/Malinta 32" numFmtId="0">
      <sharedItems containsString="0" containsBlank="1" containsNumber="1" containsInteger="1" minValue="0" maxValue="0"/>
    </cacheField>
    <cacheField name="Day 3 (remaining stock) Malintii (3) Xaabada/dhuxusha /shidaalka  kaydka ka hadhay er" numFmtId="0">
      <sharedItems containsNonDate="0" containsString="0" containsBlank="1"/>
    </cacheField>
    <cacheField name="General Comments" numFmtId="0">
      <sharedItems containsBlank="1"/>
    </cacheField>
    <cacheField name="Street / N° (if available)--Wadada/N/hadii la heli karo            " numFmtId="0">
      <sharedItems containsNonDate="0" containsString="0" containsBlank="1"/>
    </cacheField>
    <cacheField name="What is the current season in your city?5" numFmtId="0">
      <sharedItems containsNonDate="0" containsString="0" containsBlank="1"/>
    </cacheField>
    <cacheField name="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Stove 2/Girgiraha 2aad (haduu jiro)" numFmtId="0">
      <sharedItems containsNonDate="0" containsString="0" containsBlank="1"/>
    </cacheField>
    <cacheField name="Details of the stove 2 fuel--Faahfaahinta girgirayaasha 2aad /astaanta wax lagu karsado2" numFmtId="0">
      <sharedItems containsNonDate="0" containsString="0" containsBlank="1"/>
    </cacheField>
    <cacheField name="Details of the stove 2 fuel--Faahfaahinta girgirayaasha 2aad /astaanta wax lagu karsado/Charcoal Dhuxul" numFmtId="0">
      <sharedItems containsNonDate="0" containsString="0" containsBlank="1"/>
    </cacheField>
    <cacheField name="Details of the stove 2 fuel--Faahfaahinta girgirayaasha 2aad /astaanta wax lagu karsado/Firewood Xaabo" numFmtId="0">
      <sharedItems containsNonDate="0" containsString="0" containsBlank="1"/>
    </cacheField>
    <cacheField name="Details of the stove 2 fuel--Faahfaahinta girgirayaasha 2aad /astaanta wax lagu karsado/LPG Gaas" numFmtId="0">
      <sharedItems containsNonDate="0" containsString="0" containsBlank="1"/>
    </cacheField>
    <cacheField name="Details of the stove 2 fuel--Faahfaahinta girgirayaasha 2aad /astaanta wax lagu karsado/Kerosene  Saliid gaas" numFmtId="0">
      <sharedItems containsNonDate="0" containsString="0" containsBlank="1"/>
    </cacheField>
    <cacheField name="Details of the stove 2 fuel--Faahfaahinta girgirayaasha 2aad /astaanta wax lagu karsado/Electricity Laydhka" numFmtId="0">
      <sharedItems containsNonDate="0" containsString="0" containsBlank="1"/>
    </cacheField>
    <cacheField name="Details of the stove 2 fuel--Faahfaahinta girgirayaasha 2aad /astaanta wax lagu karsado/Other Fuels Girgireyaasha astaanta kale ah(sharax)" numFmtId="0">
      <sharedItems containsNonDate="0" containsString="0" containsBlank="1"/>
    </cacheField>
    <cacheField name="Details of the stove 2 fuel--Faahfaahinta girgirayaasha 2aad /astaanta wax lagu karsado/No Stove Girgirahaa malahaa" numFmtId="0">
      <sharedItems containsNonDate="0" containsString="0" containsBlank="1"/>
    </cacheField>
    <cacheField name="Details of the stove 3 fuel--Faahfaahinta girgirayaasha 3aad /astaanta wax lagu karsado2" numFmtId="0">
      <sharedItems containsNonDate="0" containsString="0" containsBlank="1"/>
    </cacheField>
    <cacheField name="Details of the stove 3 fuel--Faahfaahinta girgirayaasha 3aad /astaanta wax lagu karsado/Charcoal Dhuxul" numFmtId="0">
      <sharedItems containsNonDate="0" containsString="0" containsBlank="1"/>
    </cacheField>
    <cacheField name="Details of the stove 3 fuel--Faahfaahinta girgirayaasha 3aad /astaanta wax lagu karsado/Firewood Xaabo" numFmtId="0">
      <sharedItems containsNonDate="0" containsString="0" containsBlank="1"/>
    </cacheField>
    <cacheField name="Details of the stove 3 fuel--Faahfaahinta girgirayaasha 3aad /astaanta wax lagu karsado/LPG Gaas" numFmtId="0">
      <sharedItems containsNonDate="0" containsString="0" containsBlank="1"/>
    </cacheField>
    <cacheField name="Details of the stove 3 fuel--Faahfaahinta girgirayaasha 3aad /astaanta wax lagu karsado/Kerosene  Saliid gaas" numFmtId="0">
      <sharedItems containsNonDate="0" containsString="0" containsBlank="1"/>
    </cacheField>
    <cacheField name="Details of the stove 3 fuel--Faahfaahinta girgirayaasha 3aad /astaanta wax lagu karsado/Electricity Laydhka" numFmtId="0">
      <sharedItems containsNonDate="0" containsString="0" containsBlank="1"/>
    </cacheField>
    <cacheField name="Details of the stove 3 fuel--Faahfaahinta girgirayaasha 3aad /astaanta wax lagu karsado/Other Fuels Girgireyaasha astaanta kale ah(sharax)" numFmtId="0">
      <sharedItems containsNonDate="0" containsString="0" containsBlank="1"/>
    </cacheField>
    <cacheField name="Details of the stove 3 fuel--Faahfaahinta girgirayaasha 3aad /astaanta wax lagu karsado/No Stove Girgirahaa malahaa" numFmtId="0">
      <sharedItems containsNonDate="0" containsString="0" containsBlank="1"/>
    </cacheField>
    <cacheField name="&quot;How many meals do you prepare with the respective stove  every day in the dry season? &quot;--Imisa  cunto ayaa lagu samayn karaa girgirahaas malin walba wakhtiga jiilaalka ah.  Stove 3/Girgiraha 4aad" numFmtId="0">
      <sharedItems containsNonDate="0" containsString="0" containsBlank="1"/>
    </cacheField>
    <cacheField name="Details of the stove 4 fuel--Faahfaahinta girgirayaasha 4aad /astaanta wax lagu karsado2" numFmtId="0">
      <sharedItems containsNonDate="0" containsString="0" containsBlank="1"/>
    </cacheField>
    <cacheField name="Details of the stove 4 fuel--Faahfaahinta girgirayaasha 4aad /astaanta wax lagu karsado/Charcoal Dhuxul" numFmtId="0">
      <sharedItems containsNonDate="0" containsString="0" containsBlank="1"/>
    </cacheField>
    <cacheField name="Details of the stove 4 fuel--Faahfaahinta girgirayaasha 4aad /astaanta wax lagu karsado/Firewood Xaabo" numFmtId="0">
      <sharedItems containsNonDate="0" containsString="0" containsBlank="1"/>
    </cacheField>
    <cacheField name="Details of the stove 4 fuel--Faahfaahinta girgirayaasha 4aad /astaanta wax lagu karsado/LPG Gaas" numFmtId="0">
      <sharedItems containsNonDate="0" containsString="0" containsBlank="1"/>
    </cacheField>
    <cacheField name="Details of the stove 4 fuel--Faahfaahinta girgirayaasha 4aad /astaanta wax lagu karsado/Kerosene  Saliid gaas" numFmtId="0">
      <sharedItems containsNonDate="0" containsString="0" containsBlank="1"/>
    </cacheField>
    <cacheField name="Details of the stove 4 fuel--Faahfaahinta girgirayaasha 4aad /astaanta wax lagu karsado/Electricity Laydhka" numFmtId="0">
      <sharedItems containsNonDate="0" containsString="0" containsBlank="1"/>
    </cacheField>
    <cacheField name="Details of the stove 4 fuel--Faahfaahinta girgirayaasha 4aad /astaanta wax lagu karsado/Other Fuels Girgireyaasha astaanta kale ah(sharax)" numFmtId="0">
      <sharedItems containsNonDate="0" containsString="0" containsBlank="1"/>
    </cacheField>
    <cacheField name="Details of the stove 4 fuel--Faahfaahinta girgirayaasha 4aad /astaanta wax lagu karsado/No Stove Girgirahaa malahaa" numFmtId="0">
      <sharedItems containsNonDate="0" containsString="0" containsBlank="1"/>
    </cacheField>
    <cacheField name="Day 0 (initial stock)-- Malinta (0)(bilawga kaydka) Electricity/Laydhka" numFmtId="0">
      <sharedItems containsNonDate="0" containsString="0" containsBlank="1"/>
    </cacheField>
    <cacheField name="Added fuel Xaabada/dhuxusha /shidaalka lagu daray Electricity/Laydhka" numFmtId="0">
      <sharedItems containsNonDate="0" containsString="0" containsBlank="1"/>
    </cacheField>
    <cacheField name="Day 1 (remaining stock) Malintii (1) Xaabada/dhuxusha /shidaalka  kaydka ka hadhay Electricity/Laydhka" numFmtId="0">
      <sharedItems containsNonDate="0" containsString="0" containsBlank="1"/>
    </cacheField>
    <cacheField name="Added fuel Xaabada/dhuxusha /shidaalka lagu daray Day 2/Malinta2 Electricity/Laydhka" numFmtId="0">
      <sharedItems containsNonDate="0" containsString="0" containsBlank="1"/>
    </cacheField>
    <cacheField name="Day 2 (remaining stock) Malintii (2) Xaabada/dhuxusha /shidaalka  kaydka ka hadhay Electricity/Laydhka" numFmtId="0">
      <sharedItems containsNonDate="0" containsString="0" containsBlank="1"/>
    </cacheField>
    <cacheField name="Added fuel Xaabada/dhuxusha /shidaalka lagu daray Day 3/Malinta 3 Electricity/Laydhka" numFmtId="0">
      <sharedItems containsNonDate="0" containsString="0" containsBlank="1"/>
    </cacheField>
    <cacheField name="Day 3 (remaining stock) Malintii (3) Xaabada/dhuxusha /shidaalka  kaydka ka hadhay Electricity/Laydhka" numFmtId="0">
      <sharedItems containsNonDate="0" containsString="0" containsBlank="1"/>
    </cacheField>
    <cacheField name="Period of measurements (for consumption rate) Start of fuel measurement (day 0)--Mudada cabiraada ee heerka isticmaalka Bilawga isticmaalka dabka cabirkiisa (malinta 0):5" numFmtId="0">
      <sharedItems containsNonDate="0" containsString="0" containsBlank="1"/>
    </cacheField>
    <cacheField name="Electricity/Lydhka (kwh)" numFmtId="0">
      <sharedItems containsNonDate="0" containsString="0" containsBlank="1"/>
    </cacheField>
    <cacheField name="Day 0 How many hours cooking--Malintii 0 Imisa saacadood waad karisatay" numFmtId="0">
      <sharedItems containsNonDate="0" containsString="0" containsBlank="1"/>
    </cacheField>
    <cacheField name="Day 3 (remaining stock) Malintii (3) Xaabada/dhuxusha /shidaalka  kaydka ka hadhay " numFmtId="0">
      <sharedItems containsNonDate="0" containsString="0" containsBlank="1"/>
    </cacheField>
    <cacheField name="Electricity/Lydhka (kwh)2" numFmtId="0">
      <sharedItems containsNonDate="0" containsString="0" containsBlank="1"/>
    </cacheField>
    <cacheField name="Day 1 How many hours cooking--Malintii 1aad Imisa saacadood waad karisatay" numFmtId="0">
      <sharedItems containsNonDate="0" containsString="0" containsBlank="1"/>
    </cacheField>
    <cacheField name="Electricity/Lydhka (kwh)3" numFmtId="0">
      <sharedItems containsNonDate="0" containsString="0" containsBlank="1"/>
    </cacheField>
    <cacheField name="Day 2 How many hours cooking--Malintii 2aad Imisa saacadood waad karisatay" numFmtId="0">
      <sharedItems containsNonDate="0" containsString="0" containsBlank="1"/>
    </cacheField>
    <cacheField name="Electricity/Lydhka (kwh)4" numFmtId="0">
      <sharedItems containsNonDate="0" containsString="0" containsBlank="1"/>
    </cacheField>
    <cacheField name="Day 3 How many hours cooking--Malintii 3aad Imisa saacadood waad karisatay" numFmtId="0">
      <sharedItems containsNonDate="0" containsString="0" containsBlank="1"/>
    </cacheField>
    <cacheField name="Period of measurements (for consumption rate) Start of fuel measurement (day 0)--Mudada cabiraada ee heerka isticmaalka Bilawga isticmaalka dabka cabirkiisa (malinta 0):6" numFmtId="0">
      <sharedItems containsNonDate="0" containsString="0" containsBlank="1"/>
    </cacheField>
    <cacheField name="Added fuel Xaabada/dhuxusha /shidaalka lagu daray Day 2/Malinta2 " numFmtId="0">
      <sharedItems containsNonDate="0" containsString="0" containsBlank="1"/>
    </cacheField>
    <cacheField name="Day 0 Moisture Reading Piece #1 (in percent)" numFmtId="0">
      <sharedItems containsNonDate="0" containsString="0" containsBlank="1"/>
    </cacheField>
    <cacheField name="Day 0 Moisture Reading Piece #1" numFmtId="0">
      <sharedItems containsNonDate="0" containsString="0" containsBlank="1"/>
    </cacheField>
    <cacheField name="Day 0 Moisture Reading Piece #2 (in percent)" numFmtId="0">
      <sharedItems containsNonDate="0" containsString="0" containsBlank="1"/>
    </cacheField>
    <cacheField name="Day 0 Moisture Reading Piece #2" numFmtId="0">
      <sharedItems containsNonDate="0" containsString="0" containsBlank="1"/>
    </cacheField>
    <cacheField name="Day 0 Moisture Reading Piece #3 (in percent)" numFmtId="0">
      <sharedItems containsNonDate="0" containsString="0" containsBlank="1"/>
    </cacheField>
    <cacheField name="Day 0 Moisture Reading Piece #3" numFmtId="0">
      <sharedItems containsNonDate="0" containsString="0" containsBlank="1"/>
    </cacheField>
    <cacheField name="Day 1 Moisture Reading Piece #1 (in percent)" numFmtId="0">
      <sharedItems containsNonDate="0" containsString="0" containsBlank="1"/>
    </cacheField>
    <cacheField name="Day 1 Moisture Reading Piece #1" numFmtId="0">
      <sharedItems containsNonDate="0" containsString="0" containsBlank="1"/>
    </cacheField>
    <cacheField name="Day 1 Moisture Reading Piece #2 (in percent)" numFmtId="0">
      <sharedItems containsNonDate="0" containsString="0" containsBlank="1"/>
    </cacheField>
    <cacheField name="Day 1 Moisture Reading Piece #2" numFmtId="0">
      <sharedItems containsNonDate="0" containsString="0" containsBlank="1"/>
    </cacheField>
    <cacheField name="Day 1 Moisture Reading Piece #3 (in percent)" numFmtId="0">
      <sharedItems containsNonDate="0" containsString="0" containsBlank="1"/>
    </cacheField>
    <cacheField name="Day 1 Moisture Reading Piece #3" numFmtId="0">
      <sharedItems containsNonDate="0" containsString="0" containsBlank="1"/>
    </cacheField>
    <cacheField name="Day 2 Moisture Reading Piece #1 (in percent)" numFmtId="0">
      <sharedItems containsNonDate="0" containsString="0" containsBlank="1"/>
    </cacheField>
    <cacheField name="Day 2 Moisture Reading Piece #1" numFmtId="0">
      <sharedItems containsNonDate="0" containsString="0" containsBlank="1"/>
    </cacheField>
    <cacheField name="Day 2 Moisture Reading Piece #2 (in percent)" numFmtId="0">
      <sharedItems containsNonDate="0" containsString="0" containsBlank="1"/>
    </cacheField>
    <cacheField name="Day 2 Moisture Reading Piece #2" numFmtId="0">
      <sharedItems containsNonDate="0" containsString="0" containsBlank="1"/>
    </cacheField>
    <cacheField name="Day 2 Moisture Reading Piece #3 (in percent)" numFmtId="0">
      <sharedItems containsNonDate="0" containsString="0" containsBlank="1"/>
    </cacheField>
    <cacheField name="Day 2 Moisture Reading Piece #3" numFmtId="0">
      <sharedItems containsNonDate="0" containsString="0" containsBlank="1"/>
    </cacheField>
    <cacheField name="_id" numFmtId="0">
      <sharedItems containsSemiMixedTypes="0" containsString="0" containsNumber="1" containsInteger="1" minValue="70346607" maxValue="91634523"/>
    </cacheField>
    <cacheField name="_uuid" numFmtId="0">
      <sharedItems/>
    </cacheField>
    <cacheField name="_submission_time" numFmtId="0">
      <sharedItems/>
    </cacheField>
    <cacheField name="_validation_status" numFmtId="0">
      <sharedItems containsNonDate="0" containsString="0" containsBlank="1"/>
    </cacheField>
    <cacheField name="_notes" numFmtId="0">
      <sharedItems/>
    </cacheField>
    <cacheField name="_status" numFmtId="0">
      <sharedItems/>
    </cacheField>
    <cacheField name="_submitted_by" numFmtId="0">
      <sharedItems containsBlank="1"/>
    </cacheField>
    <cacheField name="_tags" numFmtId="0">
      <sharedItems containsNonDate="0" containsString="0" containsBlank="1"/>
    </cacheField>
    <cacheField name="_index" numFmtId="0">
      <sharedItems containsSemiMixedTypes="0" containsString="0" containsNumber="1" containsInteger="1" minValue="1" maxValue="142"/>
    </cacheField>
    <cacheField name="Charcoal Day 1 Use" numFmtId="0">
      <sharedItems containsSemiMixedTypes="0" containsString="0" containsNumber="1" minValue="0" maxValue="5.4499999999999993"/>
    </cacheField>
    <cacheField name="Charcoal Day 2 Use" numFmtId="0">
      <sharedItems containsSemiMixedTypes="0" containsString="0" containsNumber="1" minValue="-1" maxValue="6.31"/>
    </cacheField>
    <cacheField name="Charcoal Day 3 Use" numFmtId="0">
      <sharedItems containsSemiMixedTypes="0" containsString="0" containsNumber="1" minValue="0" maxValue="9.7299999999999986"/>
    </cacheField>
    <cacheField name="Firewood Day 1 Use" numFmtId="0">
      <sharedItems containsSemiMixedTypes="0" containsString="0" containsNumber="1" containsInteger="1" minValue="0" maxValue="0"/>
    </cacheField>
    <cacheField name="Firewood Day 2 Use" numFmtId="0">
      <sharedItems containsSemiMixedTypes="0" containsString="0" containsNumber="1" minValue="-18.54" maxValue="0"/>
    </cacheField>
    <cacheField name="Firewood Day 3 Use" numFmtId="0">
      <sharedItems containsSemiMixedTypes="0" containsString="0" containsNumber="1" minValue="0" maxValue="18.54"/>
    </cacheField>
    <cacheField name="LPG Day 1 Use" numFmtId="0">
      <sharedItems containsSemiMixedTypes="0" containsString="0" containsNumber="1" minValue="0" maxValue="2.1099999999999994"/>
    </cacheField>
    <cacheField name="LPG Day 2 Use" numFmtId="0">
      <sharedItems containsSemiMixedTypes="0" containsString="0" containsNumber="1" minValue="0" maxValue="0.80000000000000071"/>
    </cacheField>
    <cacheField name="LPG Day 3 Use" numFmtId="0">
      <sharedItems containsSemiMixedTypes="0" containsString="0" containsNumber="1" minValue="0" maxValue="1.1000000000000014"/>
    </cacheField>
    <cacheField name="Kerosene Day 1 Use" numFmtId="0">
      <sharedItems containsSemiMixedTypes="0" containsString="0" containsNumber="1" containsInteger="1" minValue="0" maxValue="0"/>
    </cacheField>
    <cacheField name="Kerosene Day 2 Use" numFmtId="0">
      <sharedItems containsSemiMixedTypes="0" containsString="0" containsNumber="1" containsInteger="1" minValue="0" maxValue="0"/>
    </cacheField>
    <cacheField name="Kerosene Day 3 Use" numFmtId="0">
      <sharedItems containsSemiMixedTypes="0" containsString="0" containsNumber="1" containsInteger="1" minValue="0" maxValue="0"/>
    </cacheField>
    <cacheField name="Charcoal" numFmtId="0">
      <sharedItems containsSemiMixedTypes="0" containsString="0" containsNumber="1" minValue="0.13666666666666671" maxValue="5.93"/>
    </cacheField>
    <cacheField name="Firewood" numFmtId="0">
      <sharedItems containsSemiMixedTypes="0" containsString="0" containsNumber="1" containsInteger="1" minValue="0" maxValue="0"/>
    </cacheField>
    <cacheField name="LPG" numFmtId="0">
      <sharedItems containsSemiMixedTypes="0" containsString="0" containsNumber="1" minValue="0" maxValue="1.3333333333333333"/>
    </cacheField>
    <cacheField name="Kerosene" numFmtId="0">
      <sharedItems containsSemiMixedTypes="0" containsString="0" containsNumber="1" containsInteger="1" minValue="0" maxValue="0"/>
    </cacheField>
    <cacheField name="Charcoal2" numFmtId="169">
      <sharedItems containsSemiMixedTypes="0" containsString="0" containsNumber="1" minValue="4.0316666666666682E-6" maxValue="1.7493499999999998E-4"/>
    </cacheField>
    <cacheField name="Firewood2" numFmtId="169">
      <sharedItems containsSemiMixedTypes="0" containsString="0" containsNumber="1" containsInteger="1" minValue="0" maxValue="0"/>
    </cacheField>
    <cacheField name="LPG2" numFmtId="169">
      <sharedItems containsSemiMixedTypes="0" containsString="0" containsNumber="1" minValue="0" maxValue="6.3066666666666664E-5"/>
    </cacheField>
    <cacheField name="Kerosene2" numFmtId="169">
      <sharedItems containsSemiMixedTypes="0" containsString="0" containsNumber="1" containsInteger="1" minValue="0" maxValue="0"/>
    </cacheField>
    <cacheField name="Total(Tj)" numFmtId="168">
      <sharedItems containsSemiMixedTypes="0" containsString="0" containsNumber="1" minValue="1.6952666666666685E-5" maxValue="1.7493499999999998E-4"/>
    </cacheField>
    <cacheField name="Charcoal3" numFmtId="9">
      <sharedItems containsSemiMixedTypes="0" containsString="0" containsNumber="1" minValue="0.11593022141282475" maxValue="1"/>
    </cacheField>
    <cacheField name="Firewood3" numFmtId="9">
      <sharedItems containsSemiMixedTypes="0" containsString="0" containsNumber="1" containsInteger="1" minValue="0" maxValue="0"/>
    </cacheField>
    <cacheField name="LPG3" numFmtId="9">
      <sharedItems containsSemiMixedTypes="0" containsString="0" containsNumber="1" minValue="0" maxValue="0.88406977858717517"/>
    </cacheField>
    <cacheField name="Kerosene3" numFmtId="9">
      <sharedItems containsSemiMixedTypes="0" containsString="0" containsNumber="1" containsInteger="1" minValue="0" maxValue="0"/>
    </cacheField>
    <cacheField name="Survey Date" numFmtId="14">
      <sharedItems containsSemiMixedTypes="0" containsNonDate="0" containsDate="1" containsString="0" minDate="2020-10-08T00:00:00" maxDate="2021-04-09T00:00:00" count="15">
        <d v="2020-11-24T00:00:00"/>
        <d v="2020-10-11T00:00:00"/>
        <d v="2020-10-26T00:00:00"/>
        <d v="2020-10-27T00:00:00"/>
        <d v="2020-10-31T00:00:00"/>
        <d v="2020-11-04T00:00:00"/>
        <d v="2020-10-08T00:00:00"/>
        <d v="2020-11-03T00:00:00"/>
        <d v="2020-10-25T00:00:00"/>
        <d v="2020-10-28T00:00:00"/>
        <d v="2020-10-29T00:00:00"/>
        <d v="2020-11-05T00:00:00"/>
        <d v="2020-11-23T00:00:00"/>
        <d v="2021-03-24T00:00:00"/>
        <d v="2021-04-08T00:00:00"/>
      </sharedItems>
      <fieldGroup par="260" base="255">
        <rangePr groupBy="months" startDate="2020-10-08T00:00:00" endDate="2021-04-09T00:00:00"/>
        <groupItems count="14">
          <s v="&lt;10/8/2020"/>
          <s v="Jan"/>
          <s v="Feb"/>
          <s v="Mar"/>
          <s v="Apr"/>
          <s v="May"/>
          <s v="Jun"/>
          <s v="Jul"/>
          <s v="Aug"/>
          <s v="Sep"/>
          <s v="Oct"/>
          <s v="Nov"/>
          <s v="Dec"/>
          <s v="&gt;4/9/2021"/>
        </groupItems>
      </fieldGroup>
    </cacheField>
    <cacheField name="Week ending" numFmtId="14">
      <sharedItems containsSemiMixedTypes="0" containsNonDate="0" containsDate="1" containsString="0" minDate="2020-10-11T00:00:00" maxDate="2021-04-12T00:00:00" count="7">
        <d v="2020-11-29T00:00:00"/>
        <d v="2020-10-11T00:00:00"/>
        <d v="2020-11-01T00:00:00"/>
        <d v="2020-11-08T00:00:00"/>
        <d v="2020-10-25T00:00:00"/>
        <d v="2021-03-28T00:00:00"/>
        <d v="2021-04-11T00:00:00"/>
      </sharedItems>
    </cacheField>
    <cacheField name="HH Size (Adult Equivalent)" numFmtId="0">
      <sharedItems containsSemiMixedTypes="0" containsString="0" containsNumber="1" minValue="1.8" maxValue="16.3"/>
    </cacheField>
    <cacheField name="Average Charcoal Use per capita per day (Kg)" numFmtId="0">
      <sharedItems containsSemiMixedTypes="0" containsString="0" containsNumber="1" minValue="2.1693121693121698E-2" maxValue="1.324074074074074"/>
    </cacheField>
    <cacheField name="Quarters" numFmtId="0" databaseField="0">
      <fieldGroup base="255">
        <rangePr groupBy="quarters" startDate="2020-10-08T00:00:00" endDate="2021-04-09T00:00:00"/>
        <groupItems count="6">
          <s v="&lt;10/8/2020"/>
          <s v="Qtr1"/>
          <s v="Qtr2"/>
          <s v="Qtr3"/>
          <s v="Qtr4"/>
          <s v="&gt;4/9/2021"/>
        </groupItems>
      </fieldGroup>
    </cacheField>
    <cacheField name="Years" numFmtId="0" databaseField="0">
      <fieldGroup base="255">
        <rangePr groupBy="years" startDate="2020-10-08T00:00:00" endDate="2021-04-09T00:00:00"/>
        <groupItems count="4">
          <s v="&lt;10/8/2020"/>
          <s v="2020"/>
          <s v="2021"/>
          <s v="&gt;4/9/2021"/>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lius Macharia" refreshedDate="44341.398088194444" createdVersion="7" refreshedVersion="7" minRefreshableVersion="3" recordCount="60" xr:uid="{1073C2BE-54C7-4B1E-A1AD-248C9B0DE970}">
  <cacheSource type="worksheet">
    <worksheetSource ref="A2:GA62" sheet="Project Survey_KPT"/>
  </cacheSource>
  <cacheFields count="182">
    <cacheField name="start_Day_0" numFmtId="14">
      <sharedItems containsSemiMixedTypes="0" containsNonDate="0" containsDate="1" containsString="0" minDate="2021-03-27T00:00:00" maxDate="2021-04-06T00:00:00"/>
    </cacheField>
    <cacheField name="end_Day_0" numFmtId="14">
      <sharedItems containsSemiMixedTypes="0" containsNonDate="0" containsDate="1" containsString="0" minDate="2021-03-27T00:00:00" maxDate="2021-04-22T00:00:00"/>
    </cacheField>
    <cacheField name="username_Day_0" numFmtId="0">
      <sharedItems count="27">
        <s v="ahmedaden"/>
        <s v="najahmohamed"/>
        <s v="hilalali"/>
        <s v="liibaan Khaliif sheikh Elmi"/>
        <s v="cabdinuur cabdiraxmaan"/>
        <s v="kaltunmohamed"/>
        <s v="maxamed cali"/>
        <s v="asad wali shiq"/>
        <s v="abdirizak abdullahi"/>
        <s v="farxiyo hassan"/>
        <s v="iqro cilmi cali"/>
        <s v="jabriil xasan"/>
        <s v="farxiyohassan"/>
        <s v="cumarxuseen"/>
        <s v="abdihakimgas"/>
        <s v="mohamedaliaden"/>
        <s v="xeydar xuseen"/>
        <s v="abdirahmanibrahim"/>
        <s v="Asad Weli Sheikh Ali"/>
        <s v="farxiyo xassan mohamed"/>
        <s v="abdiqani mohamed"/>
        <s v="caydarus ahmed"/>
        <s v="farhanfarah"/>
        <s v="shucaybcali"/>
        <s v="jabril hassan"/>
        <s v="abrizakcabdullahi"/>
        <s v="mahamedali"/>
      </sharedItems>
    </cacheField>
    <cacheField name="Agree with the household on a suitable, covered &amp; dry place for the USE PILE and the COLLECT PILE.  The piles are not right next to each other. Determine roughly how much wood/charcoal/other fuels the household uses per day and ensure that at least four times this amount is put aside in the use pile. During the day 0, the household must only use wood/charcoal from the use pile, any wood/charcoal that is collected must go on the collect pile. Do not round up any readings_Day_0" numFmtId="0">
      <sharedItems containsNonDate="0" containsString="0" containsBlank="1"/>
    </cacheField>
    <cacheField name="Please input the TIME and DATE of carrying out this survey." numFmtId="0">
      <sharedItems/>
    </cacheField>
    <cacheField name="What is the serial number of the most recently received JIKOKOA/JIKOKOA XTRA stove?(use the format 1XXXXXXXX to type manually) Wa maxey number ka taxanaha ah e JIKOAKOA/JIKOAKOA Xtara e ku so gacan galey(isticmaal qaabka 1xxxxxxxx si manual ah )" numFmtId="0">
      <sharedItems containsSemiMixedTypes="0" containsString="0" containsNumber="1" containsInteger="1" minValue="124200877" maxValue="306619308"/>
    </cacheField>
    <cacheField name="Weight of CHARCOAL fuel in use pile . Type 0 if respondent does not use charcoal.(Initial stock measured on day 0 -total amount the family has at the start of the study)." numFmtId="0">
      <sharedItems containsSemiMixedTypes="0" containsString="0" containsNumber="1" minValue="0.9" maxValue="42.36"/>
    </cacheField>
    <cacheField name="Weight of FIREWOOD fuel in use pile . Type 0 if respondent does not use firewood. (Initial stock measured on day 0 -total amount the family has at the start of the study)." numFmtId="0">
      <sharedItems containsSemiMixedTypes="0" containsString="0" containsNumber="1" containsInteger="1" minValue="0" maxValue="0"/>
    </cacheField>
    <cacheField name="NOTE!! Where firewood is involved take 3 random pieces of wood and take 3 moisture readings from each of the pieces and record them separately in the sections that follow." numFmtId="0">
      <sharedItems containsNonDate="0" containsString="0" containsBlank="1"/>
    </cacheField>
    <cacheField name="1st FIREWOOD SAMPLE. Please type in the 1st moisture readings as they appear on your moisture meter reader(Day 0)." numFmtId="0">
      <sharedItems containsNonDate="0" containsString="0" containsBlank="1"/>
    </cacheField>
    <cacheField name="1st FIREWOOD SAMPLE. Please type in the 2nd moisture readings as they appear on your moisture meter reader(Day 0)." numFmtId="0">
      <sharedItems containsNonDate="0" containsString="0" containsBlank="1"/>
    </cacheField>
    <cacheField name="1st FIREWOOD SAMPLE. Please type in the 3rd moisture readings as they appear on your moisture meter reader(Day 0)." numFmtId="0">
      <sharedItems containsNonDate="0" containsString="0" containsBlank="1"/>
    </cacheField>
    <cacheField name="2nd FIREWOOD SAMPLE. Please type in the 1st moisture readings as they appear on your moisture meter reader(Day 0)." numFmtId="0">
      <sharedItems containsNonDate="0" containsString="0" containsBlank="1"/>
    </cacheField>
    <cacheField name="2nd FIREWOOD SAMPLE. Please type in the 2nd moisture readings as they appear on your moisture meter reader(Day 0)." numFmtId="0">
      <sharedItems containsNonDate="0" containsString="0" containsBlank="1"/>
    </cacheField>
    <cacheField name="2nd FIREWOOD SAMPLE. Please type in the 3rd moisture readings as they appear on your moisture meter reader(Day 0)." numFmtId="0">
      <sharedItems containsNonDate="0" containsString="0" containsBlank="1"/>
    </cacheField>
    <cacheField name="3rd FIREWOOD SAMPLE. Please type in the 1st moisture readings as they appear on your moisture meter reader(Day 0)." numFmtId="0">
      <sharedItems containsNonDate="0" containsString="0" containsBlank="1"/>
    </cacheField>
    <cacheField name="3rd FIREWOOD SAMPLE. Please type in the 2nd moisture readings as they appear on your moisture meter reader(Day 0)." numFmtId="0">
      <sharedItems containsNonDate="0" containsString="0" containsBlank="1"/>
    </cacheField>
    <cacheField name="3rd FIREWOOD SAMPLE. Please type in the 3rd moisture readings as they appear on your moisture meter reader(Day 0)." numFmtId="0">
      <sharedItems containsNonDate="0" containsString="0" containsBlank="1"/>
    </cacheField>
    <cacheField name="Weight of ELECTRICITY fuel (Kwh Units or meter readings) in use pile measured in Kwh Units or meter readings . Type 0 if respondent does not use electricity to cook. (Initial stock measured on day 0 -total amount the family has at the start of the study)." numFmtId="0">
      <sharedItems containsSemiMixedTypes="0" containsString="0" containsNumber="1" containsInteger="1" minValue="0" maxValue="0"/>
    </cacheField>
    <cacheField name="Weight of KEROSENE fuel in use pile . Type 0 if respondent does not use kerosene to cook. (Initial stock measured on day 0 -total amount the family has at the start of the study)." numFmtId="0">
      <sharedItems containsSemiMixedTypes="0" containsString="0" containsNumber="1" containsInteger="1" minValue="0" maxValue="0"/>
    </cacheField>
    <cacheField name="Weight of LPG fuel in use pile. Type 0 if respondent does not use LPG to cook. (Initial stock measured on day 0 -total amount the family has at the start of the study)." numFmtId="0">
      <sharedItems containsSemiMixedTypes="0" containsString="0" containsNumber="1" minValue="0" maxValue="25.94"/>
    </cacheField>
    <cacheField name="Weight of OTHER fuel types other than the ones mentioned earlier in this survey in use pile. Type 0 if respondent does not use other fuel types to cook. (Initial stock measured on day 0 (total amount the family has at the start of the study)." numFmtId="0">
      <sharedItems containsSemiMixedTypes="0" containsString="0" containsNumber="1" minValue="0" maxValue="1.9"/>
    </cacheField>
    <cacheField name="Please explain the &quot;OTHER&quot; fuel type you measured in the previous question." numFmtId="0">
      <sharedItems containsBlank="1"/>
    </cacheField>
    <cacheField name="Is your stove and fuel use pattern different between dry and rainy season? Girgirahagu isticmalkisa dhuxusha miyu kaladuwanyahay labada xili ee guga iyo xagaga" numFmtId="0">
      <sharedItems/>
    </cacheField>
    <cacheField name="Please explain the difference e.g. state in which season you use more fuel." numFmtId="0">
      <sharedItems containsNonDate="0" containsString="0" containsBlank="1"/>
    </cacheField>
    <cacheField name="Please select the date and time of your NEXT visit.(Day 1)" numFmtId="0">
      <sharedItems/>
    </cacheField>
    <cacheField name="You have come to the end of Day 0 KPT survey. Thank you. Please prepare for tomorrow's visit appropriately. The questions that follow are to be administered during your visit tomorrow for the Day 1 of the KPT survey." numFmtId="0">
      <sharedItems containsNonDate="0" containsString="0" containsBlank="1"/>
    </cacheField>
    <cacheField name="start_Day_1" numFmtId="14">
      <sharedItems containsSemiMixedTypes="0" containsNonDate="0" containsDate="1" containsString="0" minDate="2021-03-28T00:00:00" maxDate="2021-04-07T00:00:00"/>
    </cacheField>
    <cacheField name="end_Day_1" numFmtId="14">
      <sharedItems containsSemiMixedTypes="0" containsNonDate="0" containsDate="1" containsString="0" minDate="2021-03-28T00:00:00" maxDate="2021-05-22T00:00:00"/>
    </cacheField>
    <cacheField name="username_Day_1" numFmtId="0">
      <sharedItems/>
    </cacheField>
    <cacheField name="Agree with the household on a suitable, covered &amp; dry place for the USE PILE and the COLLECT PILE.  The piles are not right next to each other. Determine roughly how much wood/charcoal/other fuels the household uses per day and ensure that at least four times this amount is put aside in the use pile. During the day 0, the household must only use wood/charcoal from the use pile, any wood/charcoal that is collected must go on the collect pile. Do not round up any readings_Day_1" numFmtId="0">
      <sharedItems containsNonDate="0" containsString="0" containsBlank="1"/>
    </cacheField>
    <cacheField name="Please input the TIME and DATE of carrying out this survey(Day 1)." numFmtId="0">
      <sharedItems/>
    </cacheField>
    <cacheField name="Please select all fuel types that are in use in the household" numFmtId="0">
      <sharedItems/>
    </cacheField>
    <cacheField name="Please select all fuel types that are in use in the household/Charcoal" numFmtId="0">
      <sharedItems containsSemiMixedTypes="0" containsString="0" containsNumber="1" containsInteger="1" minValue="1" maxValue="1"/>
    </cacheField>
    <cacheField name="Please select all fuel types that are in use in the household/Firewood" numFmtId="0">
      <sharedItems containsSemiMixedTypes="0" containsString="0" containsNumber="1" containsInteger="1" minValue="0" maxValue="0"/>
    </cacheField>
    <cacheField name="Please select all fuel types that are in use in the household/LPG" numFmtId="0">
      <sharedItems containsSemiMixedTypes="0" containsString="0" containsNumber="1" containsInteger="1" minValue="0" maxValue="1"/>
    </cacheField>
    <cacheField name="Please select all fuel types that are in use in the household/Electricity" numFmtId="0">
      <sharedItems containsSemiMixedTypes="0" containsString="0" containsNumber="1" containsInteger="1" minValue="0" maxValue="0"/>
    </cacheField>
    <cacheField name="Please select all fuel types that are in use in the household/Kerosene" numFmtId="0">
      <sharedItems containsSemiMixedTypes="0" containsString="0" containsNumber="1" containsInteger="1" minValue="0" maxValue="0"/>
    </cacheField>
    <cacheField name="Please select all fuel types that are in use in the household/Other" numFmtId="0">
      <sharedItems containsSemiMixedTypes="0" containsString="0" containsNumber="1" containsInteger="1" minValue="0" maxValue="0"/>
    </cacheField>
    <cacheField name="Weight of CHARCOAL fuel in use pile (Day 1-remaining from the previous day)" numFmtId="0">
      <sharedItems containsSemiMixedTypes="0" containsString="0" containsNumber="1" minValue="1.4999999999999999E-2" maxValue="40.72"/>
    </cacheField>
    <cacheField name="Weight of CHARCOAL fuel added from collect pile .(Day 1- If no fuel has been added please type 0)" numFmtId="0">
      <sharedItems containsSemiMixedTypes="0" containsString="0" containsNumber="1" minValue="0" maxValue="39.26"/>
    </cacheField>
    <cacheField name="Weight of FIREWOOD fuel in use pile (Day 1-remaining from the previous day)" numFmtId="0">
      <sharedItems containsNonDate="0" containsString="0" containsBlank="1"/>
    </cacheField>
    <cacheField name="Weight of FIREWOOD fuel added from collect pile .(Day 1- If no fuel has been added please type 0)" numFmtId="0">
      <sharedItems containsNonDate="0" containsString="0" containsBlank="1"/>
    </cacheField>
    <cacheField name="1st FIREWOOD SAMPLE. Please type in the 1st moisture readings as they appear on your moisture meter reader(Day 1)." numFmtId="0">
      <sharedItems containsNonDate="0" containsString="0" containsBlank="1"/>
    </cacheField>
    <cacheField name="1st FIREWOOD SAMPLE. Please type in the 2nd moisture readings as they appear on your moisture meter reader(Day 1)." numFmtId="0">
      <sharedItems containsNonDate="0" containsString="0" containsBlank="1"/>
    </cacheField>
    <cacheField name="1st FIREWOOD SAMPLE. Please type in the 3rd moisture readings as they appear on your moisture meter reader(Day 1)." numFmtId="0">
      <sharedItems containsNonDate="0" containsString="0" containsBlank="1"/>
    </cacheField>
    <cacheField name="2nd FIREWOOD SAMPLE. Please type in the 1st moisture readings as they appear on your moisture meter reader(Day 1)." numFmtId="0">
      <sharedItems containsNonDate="0" containsString="0" containsBlank="1"/>
    </cacheField>
    <cacheField name="2nd FIREWOOD SAMPLE. Please type in the 2nd moisture readings as they appear on your moisture meter reader(Day 1)." numFmtId="0">
      <sharedItems containsNonDate="0" containsString="0" containsBlank="1"/>
    </cacheField>
    <cacheField name="2nd FIREWOOD SAMPLE. Please type in the 3rd moisture readings as they appear on your moisture meter reader(Day 1)." numFmtId="0">
      <sharedItems containsNonDate="0" containsString="0" containsBlank="1"/>
    </cacheField>
    <cacheField name="3rd FIREWOOD SAMPLE. Please type in the 1st  moisture readings as they appear on your moisture meter reader(Day 1)." numFmtId="0">
      <sharedItems containsNonDate="0" containsString="0" containsBlank="1"/>
    </cacheField>
    <cacheField name="3rd FIREWOOD SAMPLE. Please type in the 2nd moisture readings as they appear on your moisture meter reader(Day 1)." numFmtId="0">
      <sharedItems containsNonDate="0" containsString="0" containsBlank="1"/>
    </cacheField>
    <cacheField name="3rd FIREWOOD SAMPLE. Please type in the3rd moisture readings as they appear on your moisture meter reader(Day 1)." numFmtId="0">
      <sharedItems containsNonDate="0" containsString="0" containsBlank="1"/>
    </cacheField>
    <cacheField name="Weight of ELECTRICITY fuel(Kwh Units or meter readings) or units in use pile (Day 1-remaining from the previous day)" numFmtId="0">
      <sharedItems containsNonDate="0" containsString="0" containsBlank="1"/>
    </cacheField>
    <cacheField name="Weight of ELECTRICITY fuel (Kwh Units or meter readings) added from collect pile .(Day 1- If no fuel has been added please type 0)" numFmtId="0">
      <sharedItems containsNonDate="0" containsString="0" containsBlank="1"/>
    </cacheField>
    <cacheField name="Weight of KEROSENE fuel in use pile (Day 1-remaining from the previous day)" numFmtId="0">
      <sharedItems containsNonDate="0" containsString="0" containsBlank="1"/>
    </cacheField>
    <cacheField name="Weight of KEROSENE fuel added from collect pile .(Day 1- If no fuel has been added please type 0)" numFmtId="0">
      <sharedItems containsNonDate="0" containsString="0" containsBlank="1"/>
    </cacheField>
    <cacheField name="Weight of LPG fuel in use pile (Day 1-remaining from the previous day)" numFmtId="0">
      <sharedItems containsString="0" containsBlank="1" containsNumber="1" minValue="8.1999999999999993" maxValue="25.6"/>
    </cacheField>
    <cacheField name="Weight of LPG fuel added from collect pile .(Day 1- If no fuel has been added please type 0)" numFmtId="0">
      <sharedItems containsString="0" containsBlank="1" containsNumber="1" containsInteger="1" minValue="0" maxValue="0"/>
    </cacheField>
    <cacheField name="Weight of OTHER fuel in use pile (Day 1-remaining from the previous day)" numFmtId="0">
      <sharedItems containsNonDate="0" containsString="0" containsBlank="1"/>
    </cacheField>
    <cacheField name="Weight of OTHER fuel added from collect pile .(Day 1- If no fuel has been added please type 0)" numFmtId="0">
      <sharedItems containsNonDate="0" containsString="0" containsBlank="1"/>
    </cacheField>
    <cacheField name="Please explain the &quot;OTHER&quot; fuel type you selected..x" numFmtId="0">
      <sharedItems containsNonDate="0" containsString="0" containsBlank="1"/>
    </cacheField>
    <cacheField name="How many CHILDREN age 0-14 YEARS ate the meals prepared since the last visit yesterday(Day 0-in the last 24 hours)?" numFmtId="0">
      <sharedItems containsSemiMixedTypes="0" containsString="0" containsNumber="1" containsInteger="1" minValue="0" maxValue="10"/>
    </cacheField>
    <cacheField name="How many FEMALES OVER 14 YEARS ate the meals prepared since the last visit yesterday(Day 0 in the last 24 hours)?" numFmtId="0">
      <sharedItems containsSemiMixedTypes="0" containsString="0" containsNumber="1" containsInteger="1" minValue="1" maxValue="8"/>
    </cacheField>
    <cacheField name="How many MALES age 15-59 YEARS ate the meals prepared since the last visit yesterday(Day 0 in the last 24 hours)?" numFmtId="0">
      <sharedItems containsSemiMixedTypes="0" containsString="0" containsNumber="1" containsInteger="1" minValue="0" maxValue="6"/>
    </cacheField>
    <cacheField name="How many MALES OVER 59 YEARS ate the meals prepared since the last visit yesterday(Day 0 in the last 24 hours)?" numFmtId="0">
      <sharedItems containsSemiMixedTypes="0" containsString="0" containsNumber="1" containsInteger="1" minValue="0" maxValue="4"/>
    </cacheField>
    <cacheField name="Please select the date and time of your NEST visit.(Day 2)" numFmtId="0">
      <sharedItems/>
    </cacheField>
    <cacheField name="Other observations or comments? Ask the respondent if he/she wpuld like to add anything and also consider this question yourself. Wax kale o dheerad ah faahfahin ama su'aal ah adu qudhadu su'aashan tix gali.x" numFmtId="0">
      <sharedItems/>
    </cacheField>
    <cacheField name="You have come to the end of Day 1 KPT survey. Thank you. Please prepare for tomorrow's visit appropriately. The questions that follow are to be administered during your visit tomorrow for the Day 2 of the KPT survey." numFmtId="0">
      <sharedItems containsNonDate="0" containsString="0" containsBlank="1"/>
    </cacheField>
    <cacheField name="start_Day_2" numFmtId="14">
      <sharedItems containsSemiMixedTypes="0" containsNonDate="0" containsDate="1" containsString="0" minDate="2021-03-29T00:00:00" maxDate="2021-04-08T00:00:00"/>
    </cacheField>
    <cacheField name="end_Day_2" numFmtId="14">
      <sharedItems containsSemiMixedTypes="0" containsNonDate="0" containsDate="1" containsString="0" minDate="2021-03-29T00:00:00" maxDate="2021-05-22T00:00:00"/>
    </cacheField>
    <cacheField name="username_Day_2" numFmtId="0">
      <sharedItems/>
    </cacheField>
    <cacheField name="Agree with the household on a suitable, covered &amp; dry place for the USE PILE and the COLLECT PILE.  The piles are not right next to each other. Determine roughly how much wood/charcoal/other fuels the household uses per day and ensure that at least four times this amount is put aside in the use pile. During the day 0, the household must only use wood/charcoal from the use pile, any wood/charcoal that is collected must go on the collect pile. Do not round up any readings_Day_2" numFmtId="0">
      <sharedItems containsNonDate="0" containsString="0" containsBlank="1"/>
    </cacheField>
    <cacheField name="Please input the TIME and DATE of carrying out this survey(Day 2)." numFmtId="0">
      <sharedItems/>
    </cacheField>
    <cacheField name="Please select all fuel types that are in use in the household._Day_2" numFmtId="0">
      <sharedItems/>
    </cacheField>
    <cacheField name="Please select all fuel types that are in use in the household./Charcoal_Day_2" numFmtId="0">
      <sharedItems containsSemiMixedTypes="0" containsString="0" containsNumber="1" containsInteger="1" minValue="1" maxValue="1"/>
    </cacheField>
    <cacheField name="Please select all fuel types that are in use in the household./Firewood_Day_2" numFmtId="0">
      <sharedItems containsSemiMixedTypes="0" containsString="0" containsNumber="1" containsInteger="1" minValue="0" maxValue="0"/>
    </cacheField>
    <cacheField name="Please select all fuel types that are in use in the household./LPG_Day_2" numFmtId="0">
      <sharedItems containsSemiMixedTypes="0" containsString="0" containsNumber="1" containsInteger="1" minValue="0" maxValue="1"/>
    </cacheField>
    <cacheField name="Please select all fuel types that are in use in the household./Electricity_Day_2" numFmtId="0">
      <sharedItems containsSemiMixedTypes="0" containsString="0" containsNumber="1" containsInteger="1" minValue="0" maxValue="0"/>
    </cacheField>
    <cacheField name="Please select all fuel types that are in use in the household./Kerosene_Day_2" numFmtId="0">
      <sharedItems containsSemiMixedTypes="0" containsString="0" containsNumber="1" containsInteger="1" minValue="0" maxValue="0"/>
    </cacheField>
    <cacheField name="Please select all fuel types that are in use in the household./Other_Day_2" numFmtId="0">
      <sharedItems containsSemiMixedTypes="0" containsString="0" containsNumber="1" containsInteger="1" minValue="0" maxValue="0"/>
    </cacheField>
    <cacheField name="Weight of CHARCOAL fuel in use pile (Day 2-remaining from the previous day)" numFmtId="0">
      <sharedItems containsSemiMixedTypes="0" containsString="0" containsNumber="1" minValue="0" maxValue="39.799999999999997"/>
    </cacheField>
    <cacheField name="Weight of CHARCOAL fuel added from collect pile .(Day 2- If no fuel has been added please type 0)" numFmtId="0">
      <sharedItems containsSemiMixedTypes="0" containsString="0" containsNumber="1" minValue="0" maxValue="41"/>
    </cacheField>
    <cacheField name="Weight of FIREWOOD fuel in use pile (Day 2-remaining from the previous day)" numFmtId="0">
      <sharedItems containsNonDate="0" containsString="0" containsBlank="1"/>
    </cacheField>
    <cacheField name="Weight of FIREWOOD fuel added from collect pile. (Day 2-If no fuel has been added please type 0)." numFmtId="0">
      <sharedItems containsNonDate="0" containsString="0" containsBlank="1"/>
    </cacheField>
    <cacheField name="1st FIREWOOD SAMPLE. Please type in the 1st moisture readings as they appear on your moisture meter reader(Day 2)." numFmtId="0">
      <sharedItems containsNonDate="0" containsString="0" containsBlank="1"/>
    </cacheField>
    <cacheField name="1st FIREWOOD SAMPLE. Please type in the 2nd moisture readings as they appear on your moisture meter reader(Day 2)." numFmtId="0">
      <sharedItems containsNonDate="0" containsString="0" containsBlank="1"/>
    </cacheField>
    <cacheField name="1st FIREWOOD SAMPLE. Please type in the 3rd moisture readings as they appear on your moisture meter reader(Day 2)." numFmtId="0">
      <sharedItems containsNonDate="0" containsString="0" containsBlank="1"/>
    </cacheField>
    <cacheField name="2nd FIREWOOD SAMPLE. Please type in the 1st moisture readings as they appear on your moisture meter reader(Day 2)." numFmtId="0">
      <sharedItems containsNonDate="0" containsString="0" containsBlank="1"/>
    </cacheField>
    <cacheField name="2nd FIREWOOD SAMPLE. Please type in the 2nd moisture readings as they appear on your moisture meter reader(Day 2)." numFmtId="0">
      <sharedItems containsNonDate="0" containsString="0" containsBlank="1"/>
    </cacheField>
    <cacheField name="2nd FIREWOOD SAMPLE. Please type in the 3rd moisture readings as they appear on your moisture meter reader(Day 2)." numFmtId="0">
      <sharedItems containsNonDate="0" containsString="0" containsBlank="1"/>
    </cacheField>
    <cacheField name="3rd FIREWOOD SAMPLE. Please type in the 1st moisture readings as they appear on your moisture meter reader(Day 2)." numFmtId="0">
      <sharedItems containsNonDate="0" containsString="0" containsBlank="1"/>
    </cacheField>
    <cacheField name="3rd FIREWOOD SAMPLE. Please type in the 2nd moisture readings as they appear on your moisture meter reader(Day 2)." numFmtId="0">
      <sharedItems containsNonDate="0" containsString="0" containsBlank="1"/>
    </cacheField>
    <cacheField name="3rd FIREWOOD SAMPLE. Please type in the 3rd moisture readings as they appear on your moisture meter reader(Day 2)." numFmtId="0">
      <sharedItems containsNonDate="0" containsString="0" containsBlank="1"/>
    </cacheField>
    <cacheField name="Weight of ELECTRICITY fuel (Kwh Units or meter readings) in use pile (Day 2-remaining from the previous day)" numFmtId="0">
      <sharedItems containsNonDate="0" containsString="0" containsBlank="1"/>
    </cacheField>
    <cacheField name="Weight of ELECTRICITY fuel (Kwh Units or meter readings) added from collect pile .(Day 2- If no fuel has been added please type 0)" numFmtId="0">
      <sharedItems containsNonDate="0" containsString="0" containsBlank="1"/>
    </cacheField>
    <cacheField name="Weight of KEROSENE fuel in use pile (Day 2-remaining from the previous day)" numFmtId="0">
      <sharedItems containsNonDate="0" containsString="0" containsBlank="1"/>
    </cacheField>
    <cacheField name="Weight of KEROSENE fuel added from collect pile .(Day 2- If no fuel has been added please type 0)" numFmtId="0">
      <sharedItems containsNonDate="0" containsString="0" containsBlank="1"/>
    </cacheField>
    <cacheField name="Weight of LPG fuel in use pile (Day 2-remaining from the previous day)" numFmtId="0">
      <sharedItems containsString="0" containsBlank="1" containsNumber="1" minValue="7.1" maxValue="25.06"/>
    </cacheField>
    <cacheField name="Weight of LPG fuel added from collect pile .(Day 2- If no fuel has been added please type 0)" numFmtId="0">
      <sharedItems containsString="0" containsBlank="1" containsNumber="1" containsInteger="1" minValue="0" maxValue="0"/>
    </cacheField>
    <cacheField name="Weight of OTHER fuel in use pile (Day 2-remaining from the previous day)" numFmtId="0">
      <sharedItems containsNonDate="0" containsString="0" containsBlank="1"/>
    </cacheField>
    <cacheField name="Weight of OTHER fuel added from collect pile .(Day 2- If no fuel has been added please type 0)" numFmtId="0">
      <sharedItems containsNonDate="0" containsString="0" containsBlank="1"/>
    </cacheField>
    <cacheField name="Please explain the &quot;OTHER&quot; fuel type you selected..y" numFmtId="0">
      <sharedItems containsNonDate="0" containsString="0" containsBlank="1"/>
    </cacheField>
    <cacheField name="How many CHILDREN age 0-14 YEARS ate the meals prepared since the last visit yesterday(Day 1-in the last 24 hours)?" numFmtId="0">
      <sharedItems containsSemiMixedTypes="0" containsString="0" containsNumber="1" containsInteger="1" minValue="0" maxValue="10"/>
    </cacheField>
    <cacheField name="How many FEMALES OVER 14 YEARS ate the meals prepared since the last visit yesterday(Day 1 in the last 24 hours)?" numFmtId="0">
      <sharedItems containsSemiMixedTypes="0" containsString="0" containsNumber="1" containsInteger="1" minValue="1" maxValue="8"/>
    </cacheField>
    <cacheField name="How many MALES age 15-59 YEARS ate the meals prepared since the last visit yesterday(Day 1- in the last 24 hours)?" numFmtId="0">
      <sharedItems containsSemiMixedTypes="0" containsString="0" containsNumber="1" containsInteger="1" minValue="0" maxValue="6"/>
    </cacheField>
    <cacheField name="How many MALES OVER 59 YEARS ate the meals prepared since the last visit yesterday(Day 1- in the last 24 hours)?" numFmtId="0">
      <sharedItems containsSemiMixedTypes="0" containsString="0" containsNumber="1" containsInteger="1" minValue="0" maxValue="3"/>
    </cacheField>
    <cacheField name="Please select the date and time of your next visit.(Day 3)" numFmtId="0">
      <sharedItems/>
    </cacheField>
    <cacheField name="Other observations or comments? Ask the respondent if he/she wpuld like to add anything and also consider this question yourself. Wax kale o dheerad ah faahfahin ama su'aal ah adu qudhadu su'aashan tix gali.y" numFmtId="0">
      <sharedItems/>
    </cacheField>
    <cacheField name="You have come to the end of Day 2 KPT survey. Thank you. Please prepare for tomorrow's visit appropriately. The questions that follow are to be administered during your visit tomorrow for the Day 2 of the KPT survey." numFmtId="0">
      <sharedItems containsNonDate="0" containsString="0" containsBlank="1"/>
    </cacheField>
    <cacheField name="start_Day_3" numFmtId="14">
      <sharedItems containsSemiMixedTypes="0" containsNonDate="0" containsDate="1" containsString="0" minDate="2021-03-30T00:00:00" maxDate="2021-04-09T00:00:00"/>
    </cacheField>
    <cacheField name="end_Day_3" numFmtId="14">
      <sharedItems containsSemiMixedTypes="0" containsNonDate="0" containsDate="1" containsString="0" minDate="2021-03-30T00:00:00" maxDate="2021-04-23T00:00:00"/>
    </cacheField>
    <cacheField name="username_Day_3" numFmtId="0">
      <sharedItems/>
    </cacheField>
    <cacheField name="Agree with the household on a suitable, covered &amp; dry place for the USE PILE and the COLLECT PILE.  The piles are not right next to each other. Determine roughly how much wood/charcoal/other fuels the household uses per day and ensure that at least four times this amount is put aside in the use pile. During the day 0, the household must only use wood/charcoal from the use pile, any wood/charcoal that is collected must go on the collect pile. Do not round up any readings_Day_3" numFmtId="0">
      <sharedItems containsNonDate="0" containsString="0" containsBlank="1"/>
    </cacheField>
    <cacheField name="Please input the TIME and DATE of carrying out this survey(Day 3)." numFmtId="0">
      <sharedItems/>
    </cacheField>
    <cacheField name="Please select all fuel types that are in use in the household._Day_3" numFmtId="0">
      <sharedItems/>
    </cacheField>
    <cacheField name="Please select all fuel types that are in use in the household./Charcoal_Day_3" numFmtId="0">
      <sharedItems containsSemiMixedTypes="0" containsString="0" containsNumber="1" containsInteger="1" minValue="1" maxValue="1"/>
    </cacheField>
    <cacheField name="Please select all fuel types that are in use in the household./Firewood_Day_3" numFmtId="0">
      <sharedItems containsSemiMixedTypes="0" containsString="0" containsNumber="1" containsInteger="1" minValue="0" maxValue="0"/>
    </cacheField>
    <cacheField name="Please select all fuel types that are in use in the household./LPG_Day_3" numFmtId="0">
      <sharedItems containsSemiMixedTypes="0" containsString="0" containsNumber="1" containsInteger="1" minValue="0" maxValue="1"/>
    </cacheField>
    <cacheField name="Please select all fuel types that are in use in the household./Electricity_Day_3" numFmtId="0">
      <sharedItems containsSemiMixedTypes="0" containsString="0" containsNumber="1" containsInteger="1" minValue="0" maxValue="0"/>
    </cacheField>
    <cacheField name="Please select all fuel types that are in use in the household./Kerosene_Day_3" numFmtId="0">
      <sharedItems containsSemiMixedTypes="0" containsString="0" containsNumber="1" containsInteger="1" minValue="0" maxValue="0"/>
    </cacheField>
    <cacheField name="Please select all fuel types that are in use in the household./Other_Day_3" numFmtId="0">
      <sharedItems containsSemiMixedTypes="0" containsString="0" containsNumber="1" containsInteger="1" minValue="0" maxValue="0"/>
    </cacheField>
    <cacheField name="Weight of CHARCOAL fuel in use pile (Day 3-remaining from the previous day)" numFmtId="0">
      <sharedItems containsSemiMixedTypes="0" containsString="0" containsNumber="1" minValue="0" maxValue="40"/>
    </cacheField>
    <cacheField name="Weight of CHARCOAL fuel added from collect pile.(Day 3-If no fuel has been added please type 0)" numFmtId="0">
      <sharedItems containsSemiMixedTypes="0" containsString="0" containsNumber="1" containsInteger="1" minValue="0" maxValue="0"/>
    </cacheField>
    <cacheField name="Weight of FIREWOOD fuel in use pile (Day 3-remaining from the previous day)" numFmtId="0">
      <sharedItems containsNonDate="0" containsString="0" containsBlank="1"/>
    </cacheField>
    <cacheField name="Weight of FIREWOOD fuel added from collect pile. (Day 3-If no fuel has been added please type 0)." numFmtId="0">
      <sharedItems containsNonDate="0" containsString="0" containsBlank="1"/>
    </cacheField>
    <cacheField name="1st FIREWOOD SAMPLE. Please type in the 1st moisture readings as they appear on your moisture meter reader(Day 3)." numFmtId="0">
      <sharedItems containsNonDate="0" containsString="0" containsBlank="1"/>
    </cacheField>
    <cacheField name="1st FIREWOOD SAMPLE. Please type in the 2nd moisture readings as they appear on your moisture meter reader(Day 3)." numFmtId="0">
      <sharedItems containsNonDate="0" containsString="0" containsBlank="1"/>
    </cacheField>
    <cacheField name="1st FIREWOOD SAMPLE. Please type in the 3rd moisture readings as they appear on your moisture meter reader(Day 3)." numFmtId="0">
      <sharedItems containsNonDate="0" containsString="0" containsBlank="1"/>
    </cacheField>
    <cacheField name="2nd FIREWOOD SAMPLE. Please type in the 1st moisture readings as they appear on your moisture meter reader(Day 3)." numFmtId="0">
      <sharedItems containsNonDate="0" containsString="0" containsBlank="1"/>
    </cacheField>
    <cacheField name="2nd FIREWOOD SAMPLE. Please type in the 2nd moisture readings as they appear on your moisture meter reader(Day 3)." numFmtId="0">
      <sharedItems containsNonDate="0" containsString="0" containsBlank="1"/>
    </cacheField>
    <cacheField name="2nd FIREWOOD SAMPLE. Please type in the 3rd moisture readings as they appear on your moisture meter reader(Day 3)." numFmtId="0">
      <sharedItems containsNonDate="0" containsString="0" containsBlank="1"/>
    </cacheField>
    <cacheField name="3rd FIREWOOD SAMPLE. Please type in the 1st moisture readings as they appear on your moisture meter reader(Day 3)." numFmtId="0">
      <sharedItems containsNonDate="0" containsString="0" containsBlank="1"/>
    </cacheField>
    <cacheField name="3rd FIREWOOD SAMPLE. Please type in the 2nd moisture readings as they appear on your moisture meter reader(Day 3)." numFmtId="0">
      <sharedItems containsNonDate="0" containsString="0" containsBlank="1"/>
    </cacheField>
    <cacheField name="3rd FIREWOOD SAMPLE. Please type in the 3rd moisture readings as they appear on your moisture meter reader(Day 3)." numFmtId="0">
      <sharedItems containsNonDate="0" containsString="0" containsBlank="1"/>
    </cacheField>
    <cacheField name="Weight of ELECTRICITY fuel (Kwh Units or meter readings) in use pile (Day 3-remaining from the previous day)" numFmtId="0">
      <sharedItems containsNonDate="0" containsString="0" containsBlank="1"/>
    </cacheField>
    <cacheField name="Weight of ELECTRICITY fuel (Kwh Units or meter readings) added from collect pile .(Day 3- If no fuel has been added please type 0)" numFmtId="0">
      <sharedItems containsNonDate="0" containsString="0" containsBlank="1"/>
    </cacheField>
    <cacheField name="Weight of KEROSENE fuel in use pile (Day 3-remaining from the previous day)" numFmtId="0">
      <sharedItems containsNonDate="0" containsString="0" containsBlank="1"/>
    </cacheField>
    <cacheField name="Weight of KEROSENE fuel added from collect pile. (Day 3-If no fuel has been added please type 0)" numFmtId="0">
      <sharedItems containsNonDate="0" containsString="0" containsBlank="1"/>
    </cacheField>
    <cacheField name="Weight of LPG fuel in use pile (Day 3-remaining from the previous day)" numFmtId="0">
      <sharedItems containsString="0" containsBlank="1" containsNumber="1" minValue="6.5" maxValue="24.72"/>
    </cacheField>
    <cacheField name="Weight of LPG fuel added from collect pile. This includes any additional LPG bought since yesterday. (Day 3-If no fuel has been added please type 0)." numFmtId="0">
      <sharedItems containsString="0" containsBlank="1" containsNumber="1" containsInteger="1" minValue="0" maxValue="0"/>
    </cacheField>
    <cacheField name="Weight of OTHER fuel in use pile (Day 3-remaining from the previous day)" numFmtId="0">
      <sharedItems containsNonDate="0" containsString="0" containsBlank="1"/>
    </cacheField>
    <cacheField name="Weight of OTHER fuel added from collect pile. (Day 3-If no fuel has been added please type 0)." numFmtId="0">
      <sharedItems containsNonDate="0" containsString="0" containsBlank="1"/>
    </cacheField>
    <cacheField name="Please explain the &quot;OTHER&quot; fuel type you selected." numFmtId="0">
      <sharedItems containsNonDate="0" containsString="0" containsBlank="1"/>
    </cacheField>
    <cacheField name="How many CHILDREN age 0-14 YEARS ate the meals prepared since the last visit yesterday(Day 2-in the last 24 hours)?" numFmtId="0">
      <sharedItems containsSemiMixedTypes="0" containsString="0" containsNumber="1" containsInteger="1" minValue="0" maxValue="10"/>
    </cacheField>
    <cacheField name="How many FEMALES OVER 14 YEARS ate the meals prepared since the last visit yesterday(Day 2 in the last 24 hours)?" numFmtId="0">
      <sharedItems containsSemiMixedTypes="0" containsString="0" containsNumber="1" containsInteger="1" minValue="0" maxValue="10"/>
    </cacheField>
    <cacheField name="How many MALES age 15-59 YEARS ate the meals prepared since the last visit yesterday(Day 2- in the last 24 hours)?" numFmtId="0">
      <sharedItems containsSemiMixedTypes="0" containsString="0" containsNumber="1" containsInteger="1" minValue="0" maxValue="6"/>
    </cacheField>
    <cacheField name="How many MALES OVER 59 YEARS ate the meals prepared since the last visit yesterday(Day 2- in the last 24 hours)?" numFmtId="0">
      <sharedItems containsSemiMixedTypes="0" containsString="0" containsNumber="1" containsInteger="1" minValue="0" maxValue="3"/>
    </cacheField>
    <cacheField name="Other observations or comments? Ask the respondent if he/she wpuld like to add anything and also consider this question yourself. Wax kale o dheerad ah faahfahin ama su'aal ah adu qudhadu su'aashan tix gali" numFmtId="0">
      <sharedItems/>
    </cacheField>
    <cacheField name="Respondent Region" numFmtId="0">
      <sharedItems count="4">
        <s v="SOMALILAND"/>
        <s v="SOUTHWEST"/>
        <s v="PUNTLAND"/>
        <s v="BANADIR(MOGADISHU)"/>
      </sharedItems>
    </cacheField>
    <cacheField name="You have come to the end of Day 3 KPT survey. Thank you for taking your time to participate in this survey." numFmtId="0">
      <sharedItems containsNonDate="0" containsString="0" containsBlank="1"/>
    </cacheField>
    <cacheField name="Charcoal Used Day 1" numFmtId="2">
      <sharedItems containsSemiMixedTypes="0" containsString="0" containsNumber="1" minValue="0.27" maxValue="4"/>
    </cacheField>
    <cacheField name="Charcoal Used Day 2" numFmtId="2">
      <sharedItems containsSemiMixedTypes="0" containsString="0" containsNumber="1" minValue="0" maxValue="3.2"/>
    </cacheField>
    <cacheField name="Charcoal Used Day 3" numFmtId="2">
      <sharedItems containsSemiMixedTypes="0" containsString="0" containsNumber="1" minValue="0" maxValue="3.5599999999999987"/>
    </cacheField>
    <cacheField name="Firewood Used Day 1" numFmtId="2">
      <sharedItems containsSemiMixedTypes="0" containsString="0" containsNumber="1" containsInteger="1" minValue="0" maxValue="0"/>
    </cacheField>
    <cacheField name="Firewood Used Day 2" numFmtId="2">
      <sharedItems containsSemiMixedTypes="0" containsString="0" containsNumber="1" containsInteger="1" minValue="0" maxValue="0"/>
    </cacheField>
    <cacheField name="Firewood Used Day 3" numFmtId="2">
      <sharedItems containsSemiMixedTypes="0" containsString="0" containsNumber="1" containsInteger="1" minValue="0" maxValue="0"/>
    </cacheField>
    <cacheField name="LPG Used Day 1" numFmtId="2">
      <sharedItems containsSemiMixedTypes="0" containsString="0" containsNumber="1" minValue="0" maxValue="1.8000000000000007"/>
    </cacheField>
    <cacheField name="LPG Used Day 2" numFmtId="2">
      <sharedItems containsSemiMixedTypes="0" containsString="0" containsNumber="1" minValue="0" maxValue="1.0999999999999996"/>
    </cacheField>
    <cacheField name="LPG Used Day 3" numFmtId="2">
      <sharedItems containsSemiMixedTypes="0" containsString="0" containsNumber="1" minValue="0" maxValue="1.1799999999999997"/>
    </cacheField>
    <cacheField name="Kerosene Used Day 1" numFmtId="2">
      <sharedItems containsSemiMixedTypes="0" containsString="0" containsNumber="1" containsInteger="1" minValue="0" maxValue="0"/>
    </cacheField>
    <cacheField name="Kerosene Used Day 2" numFmtId="2">
      <sharedItems containsSemiMixedTypes="0" containsString="0" containsNumber="1" containsInteger="1" minValue="0" maxValue="0"/>
    </cacheField>
    <cacheField name="Kerosene Used Day 3" numFmtId="2">
      <sharedItems containsSemiMixedTypes="0" containsString="0" containsNumber="1" containsInteger="1" minValue="0" maxValue="0"/>
    </cacheField>
    <cacheField name="Project Average Charcoal Use per hh per day" numFmtId="2">
      <sharedItems containsSemiMixedTypes="0" containsString="0" containsNumber="1" minValue="0.60000000000000009" maxValue="2.1333333333333333"/>
    </cacheField>
    <cacheField name="Average firewood use per day" numFmtId="2">
      <sharedItems containsSemiMixedTypes="0" containsString="0" containsNumber="1" containsInteger="1" minValue="0" maxValue="0"/>
    </cacheField>
    <cacheField name="Average LPG use per day" numFmtId="2">
      <sharedItems containsSemiMixedTypes="0" containsString="0" containsNumber="1" minValue="0" maxValue="1.1666666666666667"/>
    </cacheField>
    <cacheField name="Average Kerosene use per day" numFmtId="2">
      <sharedItems containsSemiMixedTypes="0" containsString="0" containsNumber="1" containsInteger="1" minValue="0" maxValue="0"/>
    </cacheField>
    <cacheField name="Charcoal" numFmtId="170">
      <sharedItems containsSemiMixedTypes="0" containsString="0" containsNumber="1" minValue="1.77E-5" maxValue="6.2933333333333336E-5"/>
    </cacheField>
    <cacheField name="Firewood" numFmtId="168">
      <sharedItems containsSemiMixedTypes="0" containsString="0" containsNumber="1" containsInteger="1" minValue="0" maxValue="0"/>
    </cacheField>
    <cacheField name="LPG" numFmtId="168">
      <sharedItems containsSemiMixedTypes="0" containsString="0" containsNumber="1" minValue="0" maxValue="5.5183333333333337E-5"/>
    </cacheField>
    <cacheField name="Kerosene" numFmtId="168">
      <sharedItems containsSemiMixedTypes="0" containsString="0" containsNumber="1" containsInteger="1" minValue="0" maxValue="0"/>
    </cacheField>
    <cacheField name="Total(Tj)" numFmtId="168">
      <sharedItems containsSemiMixedTypes="0" containsString="0" containsNumber="1" minValue="1.8683333333333318E-5" maxValue="7.2883333333333334E-5"/>
    </cacheField>
    <cacheField name="Charcoal2" numFmtId="9">
      <sharedItems containsSemiMixedTypes="0" containsString="0" containsNumber="1" minValue="0.24285387605762634" maxValue="1"/>
    </cacheField>
    <cacheField name="Firewood2" numFmtId="9">
      <sharedItems containsSemiMixedTypes="0" containsString="0" containsNumber="1" containsInteger="1" minValue="0" maxValue="0"/>
    </cacheField>
    <cacheField name="LPG2" numFmtId="9">
      <sharedItems containsSemiMixedTypes="0" containsString="0" containsNumber="1" minValue="0" maxValue="0.75714612394237368"/>
    </cacheField>
    <cacheField name="Kerosene2" numFmtId="9">
      <sharedItems containsSemiMixedTypes="0" containsString="0" containsNumber="1" containsInteger="1" minValue="0" maxValue="0"/>
    </cacheField>
    <cacheField name="How many CHILDREN age 0-14 YEARS ate the meals prepared since the last visit yesterday(Day 0-in the last 24 hours)?2" numFmtId="2">
      <sharedItems containsSemiMixedTypes="0" containsString="0" containsNumber="1" minValue="0" maxValue="10"/>
    </cacheField>
    <cacheField name="How many FEMALES OVER 14 YEARS ate the meals prepared since the last visit yesterday(Day 0 in the last 24 hours)?2" numFmtId="2">
      <sharedItems containsSemiMixedTypes="0" containsString="0" containsNumber="1" minValue="1" maxValue="8"/>
    </cacheField>
    <cacheField name="How many MALES age 15-59 YEARS ate the meals prepared since the last visit yesterday(Day 0 in the last 24 hours)?2" numFmtId="2">
      <sharedItems containsSemiMixedTypes="0" containsString="0" containsNumber="1" minValue="0" maxValue="6"/>
    </cacheField>
    <cacheField name="How many MALES OVER 59 YEARS ate the meals prepared since the last visit yesterday(Day 0 in the last 24 hours)?2" numFmtId="2">
      <sharedItems containsSemiMixedTypes="0" containsString="0" containsNumber="1" minValue="0" maxValue="3.3333333333333335"/>
    </cacheField>
    <cacheField name="HH Size (Adult Equivalent)" numFmtId="2">
      <sharedItems containsSemiMixedTypes="0" containsString="0" containsNumber="1" minValue="1.8" maxValue="13.366666666666667"/>
    </cacheField>
    <cacheField name="Project Average Charcoal Use per capita per day (Kg)" numFmtId="2">
      <sharedItems containsSemiMixedTypes="0" containsString="0" containsNumber="1" minValue="7.4509803921568626E-2" maxValue="0.59148936170212796"/>
    </cacheField>
    <cacheField name="Week Ending Date" numFmtId="14">
      <sharedItems containsSemiMixedTypes="0" containsNonDate="0" containsDate="1" containsString="0" minDate="2021-04-04T00:00:00" maxDate="2021-04-12T00:00:00" count="2">
        <d v="2021-04-11T00:00:00"/>
        <d v="2021-04-04T00:00:0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9">
  <r>
    <s v="2020-11-24T10:58:11.688+03:00"/>
    <s v="2021-03-29T16:42:34.793+03:00"/>
    <s v="username not found"/>
    <s v="Proceed"/>
    <s v="Yes/Haa"/>
    <s v="Yes/Haa"/>
    <s v="Yes/Haa"/>
    <s v="MI"/>
    <x v="0"/>
    <s v="2020-11-16"/>
    <s v="2020-11-16T09:50:00.000+03:00"/>
    <s v="Maceey Cismaan"/>
    <n v="1"/>
    <n v="2"/>
    <n v="2"/>
    <n v="1"/>
    <x v="0"/>
    <n v="0"/>
    <n v="0"/>
    <n v="0"/>
    <n v="1"/>
    <n v="0"/>
    <n v="0"/>
    <n v="0"/>
    <s v="Beledweyne"/>
    <n v="618050433"/>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
    <s v="Yes/Haa"/>
    <s v="2020-11-16T09:50:00.000+03:00"/>
    <n v="15.34"/>
    <s v="2020-11-17T09:40:00.000+03:00"/>
    <m/>
    <n v="12.71"/>
    <s v="2020-11-18T09:30:00.000+03:00"/>
    <m/>
    <n v="9.8000000000000007"/>
    <s v="2020-11-19T10:00:00.000+03:00"/>
    <m/>
    <n v="6.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762811"/>
    <s v="47466171-3ddf-4694-8648-e6b20b2d9214"/>
    <s v="2020-11-24T08:08:28"/>
    <m/>
    <s v="[]"/>
    <s v="submitted_via_web"/>
    <m/>
    <m/>
    <n v="1"/>
    <n v="2.629999999999999"/>
    <n v="2.91"/>
    <n v="3.0000000000000009"/>
    <n v="0"/>
    <n v="0"/>
    <n v="0"/>
    <n v="0"/>
    <n v="0"/>
    <n v="0"/>
    <n v="0"/>
    <n v="0"/>
    <n v="0"/>
    <n v="2.8466666666666662"/>
    <n v="0"/>
    <n v="0"/>
    <n v="0"/>
    <n v="8.3976666666666652E-5"/>
    <n v="0"/>
    <n v="0"/>
    <n v="0"/>
    <n v="8.3976666666666652E-5"/>
    <n v="1"/>
    <n v="0"/>
    <n v="0"/>
    <n v="0"/>
    <x v="0"/>
    <x v="0"/>
    <n v="4.8999999999999995"/>
    <n v="0.58095238095238089"/>
  </r>
  <r>
    <s v="2020-10-11T11:36:21.474+03:00"/>
    <s v="2020-11-20T22:51:29.774+03:00"/>
    <m/>
    <s v="Proceed"/>
    <s v="Yes/Haa"/>
    <s v="Yes/Haa"/>
    <s v="Yes/Haa"/>
    <s v="FM1"/>
    <x v="1"/>
    <s v="2020-10-10"/>
    <s v="2020-10-10T20:30:00.000+03:00"/>
    <s v="Maryam aadan cumar"/>
    <n v="1"/>
    <n v="6"/>
    <n v="1"/>
    <n v="0"/>
    <x v="1"/>
    <n v="0"/>
    <n v="0"/>
    <n v="0"/>
    <n v="0"/>
    <n v="0"/>
    <n v="1"/>
    <n v="0"/>
    <s v="Boqol jire"/>
    <n v="634786989"/>
    <s v="LPG Gaas"/>
    <s v="Any other type of stove--Girgireyaasha noocyada kale mid kastaba ha ahaadee."/>
    <s v="Dry Season--Jilaalka"/>
    <n v="3.5"/>
    <m/>
    <n v="24.5"/>
    <s v="No/maya"/>
    <m/>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0"/>
    <m/>
    <s v="No/maya"/>
    <s v="No 3rd Stove Girgirahaa 3aad malahaa"/>
    <m/>
    <m/>
    <m/>
    <m/>
    <m/>
    <s v="No 4th Stove Girgirahaa 4aad malahaa"/>
    <m/>
    <m/>
    <m/>
    <m/>
    <m/>
    <m/>
    <s v="2.00"/>
    <s v="Yes/Haa"/>
    <s v="2020-10-10T20:45:00.000+03:00"/>
    <n v="12.78"/>
    <s v="2020-10-11T20:45:00.000+03:00"/>
    <n v="0"/>
    <n v="12.78"/>
    <s v="2020-10-12T20:45:00.000+03:00"/>
    <n v="0"/>
    <n v="12.78"/>
    <s v="2020-10-13T20:45:00.000+03:00"/>
    <n v="0"/>
    <n v="12.37"/>
    <m/>
    <m/>
    <m/>
    <m/>
    <m/>
    <m/>
    <m/>
    <m/>
    <m/>
    <m/>
    <m/>
    <m/>
    <m/>
    <m/>
    <m/>
    <m/>
    <m/>
    <m/>
    <m/>
    <m/>
    <m/>
    <m/>
    <m/>
    <m/>
    <m/>
    <m/>
    <m/>
    <m/>
    <m/>
    <m/>
    <m/>
    <m/>
    <m/>
    <m/>
    <m/>
    <m/>
    <m/>
    <m/>
    <m/>
    <s v="Yes/Haa"/>
    <s v="2020-10-10T20:45:00.000+03:00"/>
    <n v="12.53"/>
    <s v="2020-10-11T20:45:00.000+03:00"/>
    <n v="0"/>
    <n v="11.61"/>
    <s v="2020-10-12T20:45:00.000+03:00"/>
    <n v="0"/>
    <n v="11.36"/>
    <s v="2020-10-13T20:45:00.000+03:00"/>
    <n v="0"/>
    <n v="10.58"/>
    <m/>
    <m/>
    <m/>
    <m/>
    <m/>
    <m/>
    <m/>
    <m/>
    <m/>
    <m/>
    <m/>
    <m/>
    <m/>
    <m/>
    <m/>
    <m/>
    <m/>
    <m/>
    <m/>
    <m/>
    <m/>
    <m/>
    <m/>
    <m/>
    <m/>
    <m/>
    <m/>
    <m/>
    <m/>
    <m/>
    <m/>
    <m/>
    <m/>
    <m/>
    <m/>
    <m/>
    <m/>
    <m/>
    <m/>
    <m/>
    <m/>
    <m/>
    <m/>
    <m/>
    <m/>
    <m/>
    <m/>
    <m/>
    <m/>
    <m/>
    <m/>
    <m/>
    <m/>
    <m/>
    <m/>
    <m/>
    <m/>
    <m/>
    <m/>
    <m/>
    <m/>
    <m/>
    <m/>
    <m/>
    <m/>
    <m/>
    <m/>
    <m/>
    <m/>
    <m/>
    <m/>
    <m/>
    <m/>
    <m/>
    <m/>
    <m/>
    <m/>
    <m/>
    <m/>
    <m/>
    <m/>
    <m/>
    <m/>
    <m/>
    <m/>
    <m/>
    <m/>
    <m/>
    <m/>
    <m/>
    <m/>
    <m/>
    <m/>
    <m/>
    <m/>
    <m/>
    <m/>
    <m/>
    <m/>
    <m/>
    <m/>
    <m/>
    <m/>
    <m/>
    <n v="70346607"/>
    <s v="8c6cdb7a-2f5f-482b-935e-58d5bc9b0a39"/>
    <s v="2020-10-14T08:54:47"/>
    <m/>
    <s v="[]"/>
    <s v="submitted_via_web"/>
    <s v="burn"/>
    <m/>
    <n v="2"/>
    <n v="0"/>
    <n v="0"/>
    <n v="0.41000000000000014"/>
    <n v="0"/>
    <n v="0"/>
    <n v="0"/>
    <n v="0.91999999999999993"/>
    <n v="0.25"/>
    <n v="0.77999999999999936"/>
    <n v="0"/>
    <n v="0"/>
    <n v="0"/>
    <n v="0.13666666666666671"/>
    <n v="0"/>
    <n v="0.6499999999999998"/>
    <n v="0"/>
    <n v="4.0316666666666682E-6"/>
    <n v="0"/>
    <n v="3.0744999999999991E-5"/>
    <n v="0"/>
    <n v="3.4776666666666662E-5"/>
    <n v="0.11593022141282475"/>
    <n v="0"/>
    <n v="0.88406977858717517"/>
    <n v="0"/>
    <x v="1"/>
    <x v="1"/>
    <n v="6.3000000000000007"/>
    <n v="2.1693121693121698E-2"/>
  </r>
  <r>
    <s v="2020-10-11T12:01:43.240+03:00"/>
    <s v="2020-11-20T22:45:17.151+03:00"/>
    <m/>
    <s v="Proceed"/>
    <s v="Yes/Haa"/>
    <s v="Yes/Haa"/>
    <s v="Yes/Haa"/>
    <s v="OX"/>
    <x v="2"/>
    <s v="2020-10-10"/>
    <s v="2020-10-10T19:50:00.000+03:00"/>
    <s v="Layla Cali matan"/>
    <n v="7"/>
    <n v="1"/>
    <n v="1"/>
    <n v="0"/>
    <x v="1"/>
    <n v="0"/>
    <n v="0"/>
    <n v="0"/>
    <n v="0"/>
    <n v="0"/>
    <n v="1"/>
    <n v="0"/>
    <s v="Gol jano"/>
    <n v="63478836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00"/>
    <s v="Yes/Haa"/>
    <s v="2020-10-10T20:58:00.000+03:00"/>
    <n v="10.8"/>
    <s v="2020-10-11T20:50:00.000+03:00"/>
    <n v="0"/>
    <n v="9.4350000000000005"/>
    <s v="2020-10-12T20:32:00.000+03:00"/>
    <n v="0"/>
    <n v="8.14"/>
    <s v="2020-10-13T20:35:00.000+03:00"/>
    <n v="0"/>
    <n v="6.1"/>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0346611"/>
    <s v="6ee117e5-b028-4894-8ca3-9f72c82bb479"/>
    <s v="2020-10-14T08:54:48"/>
    <m/>
    <s v="[]"/>
    <s v="submitted_via_web"/>
    <s v="burn"/>
    <m/>
    <n v="3"/>
    <n v="1.3650000000000002"/>
    <n v="1.2949999999999999"/>
    <n v="2.0400000000000009"/>
    <n v="0"/>
    <n v="0"/>
    <n v="0"/>
    <n v="0"/>
    <n v="0"/>
    <n v="0"/>
    <n v="0"/>
    <n v="0"/>
    <n v="0"/>
    <n v="1.5666666666666671"/>
    <n v="0"/>
    <n v="0"/>
    <n v="0"/>
    <n v="4.6216666666666681E-5"/>
    <n v="0"/>
    <n v="0"/>
    <n v="0"/>
    <n v="4.6216666666666681E-5"/>
    <n v="1"/>
    <n v="0"/>
    <n v="0"/>
    <n v="0"/>
    <x v="1"/>
    <x v="1"/>
    <n v="5.3"/>
    <n v="0.29559748427672966"/>
  </r>
  <r>
    <s v="2020-10-11T12:10:35.288+03:00"/>
    <s v="2020-11-20T22:40:02.279+03:00"/>
    <m/>
    <s v="Proceed"/>
    <s v="Yes/Haa"/>
    <s v="Yes/Haa"/>
    <s v="Yes/Haa"/>
    <s v="AG1"/>
    <x v="3"/>
    <s v="2020-10-11"/>
    <s v="2020-10-11T09:30:00.000+03:00"/>
    <s v="Asma cabdi abubak"/>
    <n v="1"/>
    <n v="3"/>
    <n v="2"/>
    <n v="1"/>
    <x v="1"/>
    <n v="0"/>
    <n v="0"/>
    <n v="0"/>
    <n v="0"/>
    <n v="0"/>
    <n v="1"/>
    <n v="0"/>
    <s v="Jigjiga yar"/>
    <n v="63425086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10"/>
    <s v="Yes/Haa"/>
    <s v="2020-10-11T09:40:00.000+03:00"/>
    <n v="30.76"/>
    <s v="2020-10-12T09:30:00.000+03:00"/>
    <n v="0"/>
    <n v="28.16"/>
    <s v="2020-10-13T09:30:00.000+03:00"/>
    <n v="0"/>
    <n v="27.36"/>
    <s v="2020-10-14T09:30:00.000+03:00"/>
    <n v="0"/>
    <n v="26.5"/>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0346615"/>
    <s v="75bd3ddf-527c-4014-bfd9-1dd6aeedc53e"/>
    <s v="2020-10-14T08:54:50"/>
    <m/>
    <s v="[]"/>
    <s v="submitted_via_web"/>
    <s v="burn"/>
    <m/>
    <n v="4"/>
    <n v="2.6000000000000014"/>
    <n v="0.80000000000000071"/>
    <n v="0.85999999999999943"/>
    <n v="0"/>
    <n v="0"/>
    <n v="0"/>
    <n v="0"/>
    <n v="0"/>
    <n v="0"/>
    <n v="0"/>
    <n v="0"/>
    <n v="0"/>
    <n v="1.4200000000000006"/>
    <n v="0"/>
    <n v="0"/>
    <n v="0"/>
    <n v="4.1890000000000021E-5"/>
    <n v="0"/>
    <n v="0"/>
    <n v="0"/>
    <n v="4.1890000000000021E-5"/>
    <n v="1"/>
    <n v="0"/>
    <n v="0"/>
    <n v="0"/>
    <x v="1"/>
    <x v="1"/>
    <n v="5.7"/>
    <n v="0.24912280701754397"/>
  </r>
  <r>
    <s v="2020-10-26T20:58:24.405+03:00"/>
    <s v="2020-10-29T15:36:50.217+03:00"/>
    <m/>
    <s v="Proceed"/>
    <s v="Yes/Haa"/>
    <s v="Yes/Haa"/>
    <s v="Yes/Haa"/>
    <s v="YA1"/>
    <x v="4"/>
    <s v="2020-10-26"/>
    <s v="2020-10-26T11:15:00.000+03:00"/>
    <s v="Surer Maxamad"/>
    <n v="4"/>
    <n v="2"/>
    <n v="1"/>
    <n v="1"/>
    <x v="2"/>
    <n v="0"/>
    <n v="1"/>
    <n v="0"/>
    <n v="0"/>
    <n v="0"/>
    <n v="0"/>
    <n v="0"/>
    <s v="Garible"/>
    <n v="90720023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9"/>
    <s v="Yes/Haa"/>
    <s v="2020-10-26T11:15:00.000+03:00"/>
    <n v="13"/>
    <s v="2020-10-27T11:12:00.000+03:00"/>
    <n v="0"/>
    <n v="10.08"/>
    <s v="2020-10-28T11:15:00.000+03:00"/>
    <n v="0"/>
    <n v="7.53"/>
    <s v="2020-10-29T11:15:00.000+03:00"/>
    <n v="0"/>
    <n v="4.53"/>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651"/>
    <s v="01cfdf82-9fe3-4b31-b18a-40d594b62a17"/>
    <s v="2020-11-03T09:36:45"/>
    <m/>
    <s v="[]"/>
    <s v="submitted_via_web"/>
    <s v="burn"/>
    <m/>
    <n v="5"/>
    <n v="2.92"/>
    <n v="2.5499999999999998"/>
    <n v="3"/>
    <n v="0"/>
    <n v="0"/>
    <n v="0"/>
    <n v="0"/>
    <n v="0"/>
    <n v="0"/>
    <n v="0"/>
    <n v="0"/>
    <n v="0"/>
    <n v="2.8233333333333328"/>
    <n v="0"/>
    <n v="0"/>
    <n v="0"/>
    <n v="8.3288333333333313E-5"/>
    <n v="0"/>
    <n v="0"/>
    <n v="0"/>
    <n v="8.3288333333333313E-5"/>
    <n v="1"/>
    <n v="0"/>
    <n v="0"/>
    <n v="0"/>
    <x v="2"/>
    <x v="2"/>
    <n v="5.3999999999999995"/>
    <n v="0.52283950617283947"/>
  </r>
  <r>
    <s v="2020-10-26T21:12:59.905+03:00"/>
    <s v="2020-10-29T15:41:39.837+03:00"/>
    <m/>
    <s v="Proceed"/>
    <s v="Yes/Haa"/>
    <s v="Yes/Haa"/>
    <s v="Yes/Haa"/>
    <s v="YA2"/>
    <x v="4"/>
    <s v="2020-10-26"/>
    <s v="2020-10-26T11:30:00.000+03:00"/>
    <s v="Fadumo Maxamed ismail"/>
    <n v="5"/>
    <n v="4"/>
    <n v="2"/>
    <n v="4"/>
    <x v="2"/>
    <n v="0"/>
    <n v="1"/>
    <n v="0"/>
    <n v="0"/>
    <n v="0"/>
    <n v="0"/>
    <n v="0"/>
    <s v="Garible"/>
    <n v="90771724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9"/>
    <s v="Yes/Haa"/>
    <s v="2020-10-26T11:30:00.000+03:00"/>
    <n v="13"/>
    <s v="2020-10-27T11:30:00.000+03:00"/>
    <n v="0"/>
    <n v="11.91"/>
    <s v="2020-10-28T11:30:00.000+03:00"/>
    <n v="0"/>
    <n v="10.52"/>
    <s v="2020-10-29T11:30:00.000+03:00"/>
    <n v="0"/>
    <n v="9.2899999999999991"/>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655"/>
    <s v="a08858de-9a6b-4644-a367-4e199503315d"/>
    <s v="2020-11-03T09:36:47"/>
    <m/>
    <s v="[]"/>
    <s v="submitted_via_web"/>
    <s v="burn"/>
    <m/>
    <n v="6"/>
    <n v="1.0899999999999999"/>
    <n v="1.3900000000000006"/>
    <n v="1.2300000000000004"/>
    <n v="0"/>
    <n v="0"/>
    <n v="0"/>
    <n v="0"/>
    <n v="0"/>
    <n v="0"/>
    <n v="0"/>
    <n v="0"/>
    <n v="0"/>
    <n v="1.236666666666667"/>
    <n v="0"/>
    <n v="0"/>
    <n v="0"/>
    <n v="3.6481666666666673E-5"/>
    <n v="0"/>
    <n v="0"/>
    <n v="0"/>
    <n v="3.6481666666666673E-5"/>
    <n v="1"/>
    <n v="0"/>
    <n v="0"/>
    <n v="0"/>
    <x v="2"/>
    <x v="2"/>
    <n v="10.9"/>
    <n v="0.11345565749235477"/>
  </r>
  <r>
    <s v="2020-10-26T21:25:02.921+03:00"/>
    <s v="2020-10-29T15:45:11.876+03:00"/>
    <m/>
    <s v="Proceed"/>
    <s v="Yes/Haa"/>
    <s v="Yes/Haa"/>
    <s v="Yes/Haa"/>
    <s v="YA3"/>
    <x v="4"/>
    <s v="2020-10-26"/>
    <s v="2020-10-26T11:45:00.000+03:00"/>
    <s v="Jimco Mahamud"/>
    <n v="6"/>
    <n v="5"/>
    <n v="1"/>
    <n v="2"/>
    <x v="2"/>
    <n v="0"/>
    <n v="1"/>
    <n v="0"/>
    <n v="0"/>
    <n v="0"/>
    <n v="0"/>
    <n v="0"/>
    <s v="Girible"/>
    <n v="90778278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6"/>
    <s v="Yes/Haa"/>
    <s v="2020-10-26T11:45:00.000+03:00"/>
    <n v="13.38"/>
    <s v="2020-10-27T11:45:00.000+03:00"/>
    <n v="0"/>
    <n v="11.44"/>
    <s v="2020-10-28T11:45:00.000+03:00"/>
    <n v="0"/>
    <n v="8.34"/>
    <s v="2020-10-29T11:45:00.000+03:00"/>
    <n v="0"/>
    <n v="7.03"/>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659"/>
    <s v="b3303aa4-4118-444e-82e7-7e142b001acf"/>
    <s v="2020-11-03T09:36:48"/>
    <m/>
    <s v="[]"/>
    <s v="submitted_via_web"/>
    <s v="burn"/>
    <m/>
    <n v="7"/>
    <n v="1.9400000000000013"/>
    <n v="3.0999999999999996"/>
    <n v="1.3099999999999996"/>
    <n v="0"/>
    <n v="0"/>
    <n v="0"/>
    <n v="0"/>
    <n v="0"/>
    <n v="0"/>
    <n v="0"/>
    <n v="0"/>
    <n v="0"/>
    <n v="2.1166666666666667"/>
    <n v="0"/>
    <n v="0"/>
    <n v="0"/>
    <n v="6.2441666666666676E-5"/>
    <n v="0"/>
    <n v="0"/>
    <n v="0"/>
    <n v="6.2441666666666676E-5"/>
    <n v="1"/>
    <n v="0"/>
    <n v="0"/>
    <n v="0"/>
    <x v="2"/>
    <x v="2"/>
    <n v="9.6"/>
    <n v="0.22048611111111113"/>
  </r>
  <r>
    <s v="2020-10-26T21:32:41.255+03:00"/>
    <s v="2020-10-29T15:48:35.521+03:00"/>
    <m/>
    <s v="Proceed"/>
    <s v="Yes/Haa"/>
    <s v="Yes/Haa"/>
    <s v="Yes/Haa"/>
    <s v="YA4"/>
    <x v="4"/>
    <s v="2020-10-26"/>
    <s v="2020-10-26T12:00:00.000+03:00"/>
    <s v="Maryan Cabdirizaq"/>
    <n v="3"/>
    <n v="2"/>
    <n v="1"/>
    <n v="1"/>
    <x v="2"/>
    <n v="0"/>
    <n v="1"/>
    <n v="0"/>
    <n v="0"/>
    <n v="0"/>
    <n v="0"/>
    <n v="0"/>
    <s v="Girible"/>
    <n v="90772858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LPG Gaas"/>
    <s v="Any other type of stove--Girgireyaasha noocyada kale mid kastaba ha ahaadee."/>
    <s v="Dry Season--Jilaalka"/>
    <n v="0.14000000000000001"/>
    <m/>
    <s v="No/maya"/>
    <s v="No 3rd Stove Girgirahaa 3aad malahaa"/>
    <m/>
    <m/>
    <m/>
    <m/>
    <m/>
    <s v="No 4th Stove Girgirahaa 4aad malahaa"/>
    <m/>
    <m/>
    <m/>
    <m/>
    <m/>
    <m/>
    <s v="6"/>
    <s v="Yes/Haa"/>
    <s v="2020-10-26T12:00:00.000+03:00"/>
    <n v="13"/>
    <s v="2020-10-27T12:00:00.000+03:00"/>
    <n v="0"/>
    <n v="11"/>
    <s v="2020-10-28T12:00:00.000+03:00"/>
    <n v="0"/>
    <n v="9.75"/>
    <s v="2020-10-29T12:00:00.000+03:00"/>
    <n v="0"/>
    <n v="7.7"/>
    <m/>
    <m/>
    <m/>
    <m/>
    <m/>
    <m/>
    <m/>
    <m/>
    <m/>
    <m/>
    <m/>
    <m/>
    <m/>
    <m/>
    <m/>
    <m/>
    <m/>
    <m/>
    <m/>
    <m/>
    <m/>
    <m/>
    <m/>
    <m/>
    <m/>
    <m/>
    <m/>
    <m/>
    <m/>
    <m/>
    <m/>
    <m/>
    <m/>
    <m/>
    <m/>
    <m/>
    <m/>
    <m/>
    <m/>
    <s v="Yes/Haa"/>
    <s v="2020-10-26T12:00:00.000+03:00"/>
    <n v="13.15"/>
    <s v="2020-10-27T12:00:00.000+03:00"/>
    <n v="0"/>
    <n v="13.15"/>
    <s v="2020-10-28T12:00:00.000+03:00"/>
    <n v="0"/>
    <n v="13.15"/>
    <s v="2020-10-29T12:00:00.000+03:00"/>
    <n v="0"/>
    <n v="13.15"/>
    <m/>
    <m/>
    <m/>
    <m/>
    <m/>
    <m/>
    <m/>
    <m/>
    <m/>
    <m/>
    <m/>
    <m/>
    <m/>
    <m/>
    <m/>
    <m/>
    <m/>
    <m/>
    <m/>
    <m/>
    <m/>
    <m/>
    <m/>
    <m/>
    <m/>
    <m/>
    <m/>
    <m/>
    <m/>
    <m/>
    <m/>
    <m/>
    <m/>
    <m/>
    <m/>
    <m/>
    <m/>
    <m/>
    <m/>
    <m/>
    <m/>
    <m/>
    <m/>
    <m/>
    <m/>
    <m/>
    <m/>
    <m/>
    <m/>
    <m/>
    <m/>
    <m/>
    <m/>
    <m/>
    <m/>
    <m/>
    <m/>
    <m/>
    <m/>
    <m/>
    <m/>
    <m/>
    <m/>
    <m/>
    <m/>
    <m/>
    <m/>
    <m/>
    <m/>
    <m/>
    <m/>
    <m/>
    <m/>
    <m/>
    <m/>
    <m/>
    <m/>
    <m/>
    <m/>
    <m/>
    <m/>
    <m/>
    <m/>
    <m/>
    <m/>
    <m/>
    <m/>
    <m/>
    <m/>
    <m/>
    <m/>
    <m/>
    <m/>
    <m/>
    <m/>
    <m/>
    <m/>
    <m/>
    <m/>
    <m/>
    <m/>
    <m/>
    <m/>
    <m/>
    <n v="72799662"/>
    <s v="417f9b07-7bfc-450c-b938-9815b73cbff2"/>
    <s v="2020-11-03T09:36:49"/>
    <m/>
    <s v="[]"/>
    <s v="submitted_via_web"/>
    <s v="burn"/>
    <m/>
    <n v="8"/>
    <n v="2"/>
    <n v="1.25"/>
    <n v="2.0499999999999998"/>
    <n v="0"/>
    <n v="0"/>
    <n v="0"/>
    <n v="0"/>
    <n v="0"/>
    <n v="0"/>
    <n v="0"/>
    <n v="0"/>
    <n v="0"/>
    <n v="1.7666666666666666"/>
    <n v="0"/>
    <n v="0"/>
    <n v="0"/>
    <n v="5.2116666666666662E-5"/>
    <n v="0"/>
    <n v="0"/>
    <n v="0"/>
    <n v="5.2116666666666662E-5"/>
    <n v="1"/>
    <n v="0"/>
    <n v="0"/>
    <n v="0"/>
    <x v="2"/>
    <x v="2"/>
    <n v="4.8999999999999995"/>
    <n v="0.36054421768707484"/>
  </r>
  <r>
    <s v="2020-10-26T21:40:18.522+03:00"/>
    <s v="2020-10-29T15:51:18.629+03:00"/>
    <m/>
    <s v="Proceed"/>
    <s v="Yes/Haa"/>
    <s v="Yes/Haa"/>
    <s v="Yes/Haa"/>
    <s v="YA5"/>
    <x v="4"/>
    <s v="2020-10-26"/>
    <s v="2020-10-26T12:15:00.000+03:00"/>
    <s v="Shamis Yusuf"/>
    <n v="5"/>
    <n v="2"/>
    <n v="2"/>
    <n v="2"/>
    <x v="2"/>
    <n v="0"/>
    <n v="1"/>
    <n v="0"/>
    <n v="0"/>
    <n v="0"/>
    <n v="0"/>
    <n v="0"/>
    <s v="Girible"/>
    <n v="90771981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5"/>
    <s v="Yes/Haa"/>
    <s v="2020-10-26T12:15:00.000+03:00"/>
    <n v="13.1"/>
    <s v="2020-10-27T12:15:00.000+03:00"/>
    <n v="0"/>
    <n v="9.8000000000000007"/>
    <s v="2020-10-28T12:15:00.000+03:00"/>
    <n v="0"/>
    <n v="7.34"/>
    <s v="2020-10-29T12:15:00.000+03:00"/>
    <n v="0"/>
    <n v="5.04"/>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668"/>
    <s v="aee450b7-1732-4042-91e1-1500e36a9113"/>
    <s v="2020-11-03T09:36:50"/>
    <m/>
    <s v="[]"/>
    <s v="submitted_via_web"/>
    <s v="burn"/>
    <m/>
    <n v="9"/>
    <n v="3.2999999999999989"/>
    <n v="2.4600000000000009"/>
    <n v="2.2999999999999998"/>
    <n v="0"/>
    <n v="0"/>
    <n v="0"/>
    <n v="0"/>
    <n v="0"/>
    <n v="0"/>
    <n v="0"/>
    <n v="0"/>
    <n v="0"/>
    <n v="2.6866666666666661"/>
    <n v="0"/>
    <n v="0"/>
    <n v="0"/>
    <n v="7.9256666666666642E-5"/>
    <n v="0"/>
    <n v="0"/>
    <n v="0"/>
    <n v="7.9256666666666642E-5"/>
    <n v="1"/>
    <n v="0"/>
    <n v="0"/>
    <n v="0"/>
    <x v="2"/>
    <x v="2"/>
    <n v="7.6999999999999993"/>
    <n v="0.34891774891774885"/>
  </r>
  <r>
    <s v="2020-10-26T21:49:50.571+03:00"/>
    <s v="2020-10-29T15:55:44.651+03:00"/>
    <m/>
    <s v="Proceed"/>
    <s v="Yes/Haa"/>
    <s v="Yes/Haa"/>
    <s v="Yes/Haa"/>
    <s v="MX1"/>
    <x v="5"/>
    <s v="2020-10-26"/>
    <s v="2020-10-26T09:45:00.000+03:00"/>
    <s v="Madino ahmed"/>
    <n v="10"/>
    <n v="4"/>
    <n v="5"/>
    <n v="1"/>
    <x v="2"/>
    <n v="0"/>
    <n v="1"/>
    <n v="0"/>
    <n v="0"/>
    <n v="0"/>
    <n v="0"/>
    <n v="0"/>
    <s v="Raf iyo raaxo"/>
    <n v="90776237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m/>
    <m/>
    <m/>
    <m/>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s v="3.0"/>
    <m/>
    <s v="No/maya"/>
    <s v="No 4th Stove Girgirahaa 4aad malahaa"/>
    <m/>
    <m/>
    <m/>
    <m/>
    <m/>
    <m/>
    <s v="9"/>
    <s v="Yes/Haa"/>
    <s v="2020-10-26T09:45:00.000+03:00"/>
    <n v="25.54"/>
    <s v="2020-10-27T09:45:00.000+03:00"/>
    <n v="0"/>
    <n v="20.55"/>
    <s v="2020-10-28T09:41:00.000+03:00"/>
    <n v="0"/>
    <n v="19.22"/>
    <s v="2020-10-29T09:45:00.000+03:00"/>
    <n v="0"/>
    <n v="9.49"/>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672"/>
    <s v="f0a640e5-8970-4daa-a1c2-2e5f28925570"/>
    <s v="2020-11-03T09:36:52"/>
    <m/>
    <s v="[]"/>
    <s v="submitted_via_web"/>
    <s v="burn"/>
    <m/>
    <n v="10"/>
    <n v="4.9899999999999984"/>
    <n v="1.3300000000000018"/>
    <n v="9.7299999999999986"/>
    <n v="0"/>
    <n v="0"/>
    <n v="0"/>
    <n v="0"/>
    <n v="0"/>
    <n v="0"/>
    <n v="0"/>
    <n v="0"/>
    <n v="0"/>
    <n v="5.3499999999999988"/>
    <n v="0"/>
    <n v="0"/>
    <n v="0"/>
    <n v="1.5782499999999995E-4"/>
    <n v="0"/>
    <n v="0"/>
    <n v="0"/>
    <n v="1.5782499999999995E-4"/>
    <n v="1"/>
    <n v="0"/>
    <n v="0"/>
    <n v="0"/>
    <x v="2"/>
    <x v="2"/>
    <n v="14"/>
    <n v="0.38214285714285706"/>
  </r>
  <r>
    <s v="2020-10-26T21:56:21.627+03:00"/>
    <s v="2020-10-29T15:58:46.248+03:00"/>
    <m/>
    <s v="Proceed"/>
    <s v="Yes/Haa"/>
    <s v="Yes/Haa"/>
    <s v="Yes/Haa"/>
    <s v="MX2"/>
    <x v="5"/>
    <s v="2020-10-26"/>
    <s v="2020-10-26T10:15:00.000+03:00"/>
    <s v="Warsan Axmed"/>
    <n v="4"/>
    <n v="3"/>
    <n v="2"/>
    <n v="1"/>
    <x v="2"/>
    <n v="0"/>
    <n v="1"/>
    <n v="0"/>
    <n v="0"/>
    <n v="0"/>
    <n v="0"/>
    <n v="0"/>
    <s v="Raf iyo raaxo"/>
    <n v="90772038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4"/>
    <s v="Yes/Haa"/>
    <s v="2020-10-26T10:15:00.000+03:00"/>
    <n v="13"/>
    <s v="2020-10-27T10:15:00.000+03:00"/>
    <n v="0"/>
    <n v="12"/>
    <s v="2020-10-28T10:10:00.000+03:00"/>
    <n v="2"/>
    <n v="12.9"/>
    <s v="2020-10-29T10:10:00.000+03:00"/>
    <n v="0"/>
    <n v="6.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678"/>
    <s v="515ac77a-a731-46cf-be08-9d412e065160"/>
    <s v="2020-11-03T09:36:54"/>
    <m/>
    <s v="[]"/>
    <s v="submitted_via_web"/>
    <s v="burn"/>
    <m/>
    <n v="11"/>
    <n v="1"/>
    <n v="1.0999999999999996"/>
    <n v="6.2"/>
    <n v="0"/>
    <n v="0"/>
    <n v="0"/>
    <n v="0"/>
    <n v="0"/>
    <n v="0"/>
    <n v="0"/>
    <n v="0"/>
    <n v="0"/>
    <n v="2.7666666666666671"/>
    <n v="0"/>
    <n v="0"/>
    <n v="0"/>
    <n v="8.1616666666666667E-5"/>
    <n v="0"/>
    <n v="0"/>
    <n v="0"/>
    <n v="8.1616666666666667E-5"/>
    <n v="1"/>
    <n v="0"/>
    <n v="0"/>
    <n v="0"/>
    <x v="2"/>
    <x v="2"/>
    <n v="7.2"/>
    <n v="0.3842592592592593"/>
  </r>
  <r>
    <s v="2020-10-26T22:01:17.855+03:00"/>
    <s v="2020-10-29T16:04:39.834+03:00"/>
    <m/>
    <s v="Proceed"/>
    <s v="Yes/Haa"/>
    <s v="Yes/Haa"/>
    <s v="Yes/Haa"/>
    <s v="MX3"/>
    <x v="5"/>
    <s v="2020-10-26"/>
    <s v="2020-10-26T10:30:00.000+03:00"/>
    <s v="Casha ismacil"/>
    <n v="13"/>
    <n v="2"/>
    <n v="5"/>
    <n v="4"/>
    <x v="2"/>
    <n v="0"/>
    <n v="1"/>
    <n v="0"/>
    <n v="0"/>
    <n v="0"/>
    <n v="0"/>
    <n v="0"/>
    <s v="Raf iyo raaxo"/>
    <n v="907760402"/>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m/>
    <m/>
    <m/>
    <m/>
    <s v="No 3rd Stove Girgirahaa 3aad malahaa"/>
    <m/>
    <m/>
    <m/>
    <m/>
    <m/>
    <s v="No 4th Stove Girgirahaa 4aad malahaa"/>
    <m/>
    <m/>
    <m/>
    <m/>
    <m/>
    <m/>
    <s v="9"/>
    <s v="Yes/Haa"/>
    <s v="2020-10-26T10:30:00.000+03:00"/>
    <n v="13"/>
    <s v="2020-10-27T10:30:00.000+03:00"/>
    <n v="0"/>
    <n v="8.07"/>
    <s v="2020-10-28T10:30:00.000+03:00"/>
    <n v="13"/>
    <n v="15.8"/>
    <s v="2020-10-29T10:30:00.000+03:00"/>
    <n v="0"/>
    <n v="12.3"/>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685"/>
    <s v="14d13897-6d71-452a-9b8d-e08e9c9573fc"/>
    <s v="2020-11-03T09:36:55"/>
    <m/>
    <s v="[]"/>
    <s v="submitted_via_web"/>
    <s v="burn"/>
    <m/>
    <n v="12"/>
    <n v="4.93"/>
    <n v="5.27"/>
    <n v="3.5"/>
    <n v="0"/>
    <n v="0"/>
    <n v="0"/>
    <n v="0"/>
    <n v="0"/>
    <n v="0"/>
    <n v="0"/>
    <n v="0"/>
    <n v="0"/>
    <n v="4.5666666666666664"/>
    <n v="0"/>
    <n v="0"/>
    <n v="0"/>
    <n v="1.3471666666666667E-4"/>
    <n v="0"/>
    <n v="0"/>
    <n v="0"/>
    <n v="1.3471666666666667E-4"/>
    <n v="1"/>
    <n v="0"/>
    <n v="0"/>
    <n v="0"/>
    <x v="2"/>
    <x v="2"/>
    <n v="16.3"/>
    <n v="0.28016359918200406"/>
  </r>
  <r>
    <s v="2020-10-26T22:05:21.314+03:00"/>
    <s v="2020-10-29T16:06:29.491+03:00"/>
    <m/>
    <s v="Proceed"/>
    <s v="Yes/Haa"/>
    <s v="Yes/Haa"/>
    <s v="Yes/Haa"/>
    <s v="MX4"/>
    <x v="5"/>
    <s v="2020-10-26"/>
    <s v="2020-10-26T10:45:00.000+03:00"/>
    <s v="Muxubo ismacil"/>
    <n v="5"/>
    <n v="4"/>
    <n v="3"/>
    <n v="2"/>
    <x v="2"/>
    <n v="0"/>
    <n v="1"/>
    <n v="0"/>
    <n v="0"/>
    <n v="0"/>
    <n v="0"/>
    <n v="0"/>
    <s v="Raf iyo raaxo"/>
    <n v="907771015"/>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
    <s v="Yes/Haa"/>
    <s v="2020-10-26T10:45:00.000+03:00"/>
    <n v="34.72"/>
    <s v="2020-10-27T10:45:00.000+03:00"/>
    <n v="0"/>
    <n v="32.200000000000003"/>
    <s v="2020-10-28T10:45:00.000+03:00"/>
    <n v="0"/>
    <n v="31.69"/>
    <s v="2020-10-29T10:45:00.000+03:00"/>
    <n v="0"/>
    <n v="30.2"/>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691"/>
    <s v="e6b205f7-a83a-443d-97ae-127b9ea70788"/>
    <s v="2020-11-03T09:36:57"/>
    <m/>
    <s v="[]"/>
    <s v="submitted_via_web"/>
    <s v="burn"/>
    <m/>
    <n v="13"/>
    <n v="2.519999999999996"/>
    <n v="0.51000000000000156"/>
    <n v="1.490000000000002"/>
    <n v="0"/>
    <n v="0"/>
    <n v="0"/>
    <n v="0"/>
    <n v="0"/>
    <n v="0"/>
    <n v="0"/>
    <n v="0"/>
    <n v="0"/>
    <n v="1.5066666666666666"/>
    <n v="0"/>
    <n v="0"/>
    <n v="0"/>
    <n v="4.4446666666666662E-5"/>
    <n v="0"/>
    <n v="0"/>
    <n v="0"/>
    <n v="4.4446666666666662E-5"/>
    <n v="1"/>
    <n v="0"/>
    <n v="0"/>
    <n v="0"/>
    <x v="2"/>
    <x v="2"/>
    <n v="10.299999999999999"/>
    <n v="0.14627831715210357"/>
  </r>
  <r>
    <s v="2020-10-26T22:09:05.102+03:00"/>
    <s v="2020-10-29T16:09:49.820+03:00"/>
    <m/>
    <s v="Proceed"/>
    <s v="Yes/Haa"/>
    <s v="Yes/Haa"/>
    <s v="Yes/Haa"/>
    <s v="MX5"/>
    <x v="5"/>
    <s v="2020-10-26"/>
    <s v="2020-10-26T11:00:00.000+03:00"/>
    <s v="Shukri barre"/>
    <n v="2"/>
    <n v="3"/>
    <n v="2"/>
    <n v="1"/>
    <x v="2"/>
    <n v="0"/>
    <n v="1"/>
    <n v="0"/>
    <n v="0"/>
    <n v="0"/>
    <n v="0"/>
    <n v="0"/>
    <s v="Raf iyo raaxo"/>
    <n v="90770023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6"/>
    <s v="Yes/Haa"/>
    <s v="2020-10-26T11:00:00.000+03:00"/>
    <n v="13"/>
    <s v="2020-10-27T11:00:00.000+03:00"/>
    <n v="0"/>
    <n v="9.3000000000000007"/>
    <s v="2020-10-28T11:00:00.000+03:00"/>
    <n v="14.44"/>
    <n v="17.64"/>
    <s v="2020-10-29T11:00:00.000+03:00"/>
    <n v="0"/>
    <n v="15.4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698"/>
    <s v="3cdad829-6563-40c1-8f3b-573dea63006e"/>
    <s v="2020-11-03T09:36:58"/>
    <m/>
    <s v="[]"/>
    <s v="submitted_via_web"/>
    <s v="burn"/>
    <m/>
    <n v="14"/>
    <n v="3.6999999999999993"/>
    <n v="6.1"/>
    <n v="2.1799999999999997"/>
    <n v="0"/>
    <n v="0"/>
    <n v="0"/>
    <n v="0"/>
    <n v="0"/>
    <n v="0"/>
    <n v="0"/>
    <n v="0"/>
    <n v="0"/>
    <n v="3.9933333333333327"/>
    <n v="0"/>
    <n v="0"/>
    <n v="0"/>
    <n v="1.1780333333333332E-4"/>
    <n v="0"/>
    <n v="0"/>
    <n v="0"/>
    <n v="1.1780333333333332E-4"/>
    <n v="1"/>
    <n v="0"/>
    <n v="0"/>
    <n v="0"/>
    <x v="2"/>
    <x v="2"/>
    <n v="6.2"/>
    <n v="0.64408602150537619"/>
  </r>
  <r>
    <s v="2020-10-27T19:37:42.738+03:00"/>
    <s v="2020-10-29T16:43:20.692+03:00"/>
    <m/>
    <s v="Proceed"/>
    <s v="Yes/Haa"/>
    <s v="Yes/Haa"/>
    <s v="Yes/Haa"/>
    <s v="LA1"/>
    <x v="6"/>
    <s v="2020-10-26"/>
    <s v="2020-10-26T16:00:00.000+03:00"/>
    <s v="Shugri siciid"/>
    <n v="5"/>
    <n v="2"/>
    <n v="4"/>
    <n v="0"/>
    <x v="2"/>
    <n v="0"/>
    <n v="1"/>
    <n v="0"/>
    <n v="0"/>
    <n v="0"/>
    <n v="0"/>
    <n v="0"/>
    <s v="Lanta hawada"/>
    <n v="90762626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12"/>
    <s v="Yes/Haa"/>
    <s v="2020-10-26T16:00:00.000+03:00"/>
    <n v="22.24"/>
    <s v="2020-10-27T16:00:00.000+03:00"/>
    <n v="0"/>
    <n v="19.190000000000001"/>
    <s v="2020-10-28T16:00:00.000+03:00"/>
    <n v="0"/>
    <n v="16.54"/>
    <s v="2020-10-29T16:00:00.000+03:00"/>
    <n v="0"/>
    <n v="11.9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708"/>
    <s v="133db85a-d07f-4548-84e7-9d8abe9589f6"/>
    <s v="2020-11-03T09:37:00"/>
    <m/>
    <s v="[]"/>
    <s v="submitted_via_web"/>
    <s v="burn"/>
    <m/>
    <n v="15"/>
    <n v="3.0499999999999972"/>
    <n v="2.6500000000000021"/>
    <n v="4.5599999999999987"/>
    <n v="0"/>
    <n v="0"/>
    <n v="0"/>
    <n v="0"/>
    <n v="0"/>
    <n v="0"/>
    <n v="0"/>
    <n v="0"/>
    <n v="0"/>
    <n v="3.4199999999999995"/>
    <n v="0"/>
    <n v="0"/>
    <n v="0"/>
    <n v="1.0088999999999998E-4"/>
    <n v="0"/>
    <n v="0"/>
    <n v="0"/>
    <n v="1.0088999999999998E-4"/>
    <n v="1"/>
    <n v="0"/>
    <n v="0"/>
    <n v="0"/>
    <x v="3"/>
    <x v="2"/>
    <n v="8.1"/>
    <n v="0.42222222222222217"/>
  </r>
  <r>
    <s v="2020-10-27T19:44:01.079+03:00"/>
    <s v="2020-10-29T16:44:47.080+03:00"/>
    <m/>
    <s v="Proceed"/>
    <s v="Yes/Haa"/>
    <s v="Yes/Haa"/>
    <s v="Yes/Haa"/>
    <s v="LA2"/>
    <x v="6"/>
    <s v="2020-10-26"/>
    <s v="2020-10-26T16:15:00.000+03:00"/>
    <s v="Farxiyo yusuf"/>
    <n v="0"/>
    <n v="3"/>
    <n v="4"/>
    <n v="1"/>
    <x v="2"/>
    <n v="0"/>
    <n v="1"/>
    <n v="0"/>
    <n v="0"/>
    <n v="0"/>
    <n v="0"/>
    <n v="0"/>
    <s v="Laanta hawada"/>
    <n v="907777260"/>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8"/>
    <s v="Yes/Haa"/>
    <s v="2020-10-26T16:15:00.000+03:00"/>
    <n v="13"/>
    <s v="2020-10-27T16:15:00.000+03:00"/>
    <n v="0"/>
    <n v="11.08"/>
    <s v="2020-10-28T16:15:00.000+03:00"/>
    <n v="0"/>
    <n v="7.7"/>
    <s v="2020-10-29T16:15:00.000+03:00"/>
    <n v="0"/>
    <n v="6.73"/>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714"/>
    <s v="52fee503-1ce9-4078-9eba-b4af59cad9b6"/>
    <s v="2020-11-03T09:37:01"/>
    <m/>
    <s v="[]"/>
    <s v="submitted_via_web"/>
    <s v="burn"/>
    <m/>
    <n v="16"/>
    <n v="1.92"/>
    <n v="3.38"/>
    <n v="0.96999999999999975"/>
    <n v="0"/>
    <n v="0"/>
    <n v="0"/>
    <n v="0"/>
    <n v="0"/>
    <n v="0"/>
    <n v="0"/>
    <n v="0"/>
    <n v="0"/>
    <n v="2.09"/>
    <n v="0"/>
    <n v="0"/>
    <n v="0"/>
    <n v="6.1654999999999992E-5"/>
    <n v="0"/>
    <n v="0"/>
    <n v="0"/>
    <n v="6.1654999999999992E-5"/>
    <n v="1"/>
    <n v="0"/>
    <n v="0"/>
    <n v="0"/>
    <x v="3"/>
    <x v="2"/>
    <n v="7.2"/>
    <n v="0.29027777777777775"/>
  </r>
  <r>
    <s v="2020-10-27T19:58:23.501+03:00"/>
    <s v="2020-10-29T16:46:19.077+03:00"/>
    <m/>
    <s v="Proceed"/>
    <s v="Yes/Haa"/>
    <s v="Yes/Haa"/>
    <s v="Yes/Haa"/>
    <s v="LA3"/>
    <x v="6"/>
    <s v="2020-10-26"/>
    <s v="2020-10-26T16:30:00.000+03:00"/>
    <s v="Juwayriyo ciise"/>
    <n v="0"/>
    <n v="6"/>
    <n v="2"/>
    <n v="0"/>
    <x v="2"/>
    <n v="0"/>
    <n v="1"/>
    <n v="0"/>
    <n v="0"/>
    <n v="0"/>
    <n v="0"/>
    <n v="0"/>
    <s v="Laanta hawada"/>
    <n v="90775924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6"/>
    <s v="Yes/Haa"/>
    <s v="2020-10-26T16:30:00.000+03:00"/>
    <n v="19.440000000000001"/>
    <s v="2020-10-27T16:30:00.000+03:00"/>
    <n v="0"/>
    <n v="18.07"/>
    <s v="2020-10-28T16:30:00.000+03:00"/>
    <n v="0"/>
    <n v="14.1"/>
    <s v="2020-10-29T16:30:00.000+03:00"/>
    <n v="0"/>
    <n v="11.5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719"/>
    <s v="9bf75c5a-6234-4158-8407-a8bff37cc0dc"/>
    <s v="2020-11-03T09:37:02"/>
    <m/>
    <s v="[]"/>
    <s v="submitted_via_web"/>
    <s v="burn"/>
    <m/>
    <n v="17"/>
    <n v="1.370000000000001"/>
    <n v="3.9700000000000006"/>
    <n v="2.5199999999999996"/>
    <n v="0"/>
    <n v="0"/>
    <n v="0"/>
    <n v="0"/>
    <n v="0"/>
    <n v="0"/>
    <n v="0"/>
    <n v="0"/>
    <n v="0"/>
    <n v="2.6200000000000006"/>
    <n v="0"/>
    <n v="0"/>
    <n v="0"/>
    <n v="7.729E-5"/>
    <n v="0"/>
    <n v="0"/>
    <n v="0"/>
    <n v="7.729E-5"/>
    <n v="1"/>
    <n v="0"/>
    <n v="0"/>
    <n v="0"/>
    <x v="3"/>
    <x v="2"/>
    <n v="6.8000000000000007"/>
    <n v="0.38529411764705884"/>
  </r>
  <r>
    <s v="2020-10-27T20:33:16.420+03:00"/>
    <s v="2020-10-29T16:47:27.802+03:00"/>
    <m/>
    <s v="Proceed"/>
    <s v="Yes/Haa"/>
    <s v="Yes/Haa"/>
    <s v="Yes/Haa"/>
    <s v="LA4"/>
    <x v="6"/>
    <s v="2020-10-26"/>
    <s v="2020-10-26T16:45:00.000+03:00"/>
    <s v="Canbaro xashi"/>
    <n v="0"/>
    <n v="2"/>
    <n v="2"/>
    <n v="2"/>
    <x v="2"/>
    <n v="0"/>
    <n v="1"/>
    <n v="0"/>
    <n v="0"/>
    <n v="0"/>
    <n v="0"/>
    <n v="0"/>
    <s v="Laanta hawada"/>
    <n v="90609003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
    <s v="Yes/Haa"/>
    <s v="2020-10-26T16:45:00.000+03:00"/>
    <n v="19.23"/>
    <s v="2020-10-27T16:45:00.000+03:00"/>
    <n v="0"/>
    <n v="17.73"/>
    <s v="2020-10-28T16:45:00.000+03:00"/>
    <n v="0"/>
    <n v="13.83"/>
    <s v="2020-10-29T16:45:00.000+03:00"/>
    <n v="0"/>
    <n v="11.9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723"/>
    <s v="1c8a117d-86a2-4f0d-8660-b8073fbe054e"/>
    <s v="2020-11-03T09:37:03"/>
    <m/>
    <s v="[]"/>
    <s v="submitted_via_web"/>
    <s v="burn"/>
    <m/>
    <n v="18"/>
    <n v="1.5"/>
    <n v="3.9000000000000004"/>
    <n v="1.8699999999999992"/>
    <n v="0"/>
    <n v="0"/>
    <n v="0"/>
    <n v="0"/>
    <n v="0"/>
    <n v="0"/>
    <n v="0"/>
    <n v="0"/>
    <n v="0"/>
    <n v="2.4233333333333333"/>
    <n v="0"/>
    <n v="0"/>
    <n v="0"/>
    <n v="7.1488333333333325E-5"/>
    <n v="0"/>
    <n v="0"/>
    <n v="0"/>
    <n v="7.1488333333333325E-5"/>
    <n v="1"/>
    <n v="0"/>
    <n v="0"/>
    <n v="0"/>
    <x v="3"/>
    <x v="2"/>
    <n v="5.2"/>
    <n v="0.46602564102564104"/>
  </r>
  <r>
    <s v="2020-10-27T20:39:08.401+03:00"/>
    <s v="2020-10-29T17:17:51.459+03:00"/>
    <m/>
    <s v="Proceed"/>
    <s v="Yes/Haa"/>
    <s v="Yes/Haa"/>
    <s v="Yes/Haa"/>
    <s v="LA5"/>
    <x v="6"/>
    <s v="2020-10-26"/>
    <s v="2020-10-26T17:00:00.000+03:00"/>
    <s v="Saynab Cali"/>
    <n v="3"/>
    <n v="3"/>
    <n v="1"/>
    <n v="0"/>
    <x v="2"/>
    <n v="0"/>
    <n v="1"/>
    <n v="0"/>
    <n v="0"/>
    <n v="0"/>
    <n v="0"/>
    <n v="0"/>
    <s v="New Bosaso"/>
    <n v="907726800"/>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6/30"/>
    <s v="Yes/Haa"/>
    <s v="2020-10-26T17:00:00.000+03:00"/>
    <n v="13"/>
    <s v="2020-10-27T17:00:00.000+03:00"/>
    <n v="0"/>
    <n v="9.6999999999999993"/>
    <s v="2020-10-28T17:00:00.000+03:00"/>
    <n v="0"/>
    <n v="7.8"/>
    <s v="2020-10-29T17:00:00.000+03:00"/>
    <n v="0"/>
    <n v="6.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799731"/>
    <s v="f51bf4ce-c5a5-4a8a-ad5d-c2ecb730c51f"/>
    <s v="2020-11-03T09:37:04"/>
    <m/>
    <s v="[]"/>
    <s v="submitted_via_web"/>
    <s v="burn"/>
    <m/>
    <n v="19"/>
    <n v="3.3000000000000007"/>
    <n v="1.8999999999999995"/>
    <n v="1.2000000000000002"/>
    <n v="0"/>
    <n v="0"/>
    <n v="0"/>
    <n v="0"/>
    <n v="0"/>
    <n v="0"/>
    <n v="0"/>
    <n v="0"/>
    <n v="0"/>
    <n v="2.1333333333333333"/>
    <n v="0"/>
    <n v="0"/>
    <n v="0"/>
    <n v="6.2933333333333336E-5"/>
    <n v="0"/>
    <n v="0"/>
    <n v="0"/>
    <n v="6.2933333333333336E-5"/>
    <n v="1"/>
    <n v="0"/>
    <n v="0"/>
    <n v="0"/>
    <x v="3"/>
    <x v="2"/>
    <n v="4.9000000000000004"/>
    <n v="0.43537414965986393"/>
  </r>
  <r>
    <s v="2020-10-31T09:50:34.675+03:00"/>
    <s v="2020-11-20T22:25:37.493+03:00"/>
    <m/>
    <s v="Proceed"/>
    <s v="Yes/Haa"/>
    <s v="Yes/Haa"/>
    <s v="Yes/Haa"/>
    <s v="SI3"/>
    <x v="7"/>
    <s v="2020-10-31"/>
    <s v="2020-10-31T08:30:00.000+03:00"/>
    <s v="Yusuf cali"/>
    <n v="0"/>
    <n v="3"/>
    <n v="1"/>
    <n v="0"/>
    <x v="2"/>
    <n v="0"/>
    <n v="1"/>
    <n v="0"/>
    <n v="0"/>
    <n v="0"/>
    <n v="0"/>
    <n v="0"/>
    <s v="Golis"/>
    <n v="907640527"/>
    <s v="Charcoal Dhuxul"/>
    <s v="Any other type of stove--Girgireyaasha noocyada kale mid kastaba ha ahaadee."/>
    <s v="Dry Season--Jilaalka"/>
    <n v="2"/>
    <m/>
    <n v="14"/>
    <s v="No/maya"/>
    <m/>
    <s v="LPG Gaas"/>
    <s v="Any other type of stove--Girgireyaasha noocyada kale mid kastaba ha ahaadee."/>
    <s v="Dry Season--Jilaalka"/>
    <n v="1"/>
    <m/>
    <s v="No/maya"/>
    <s v="No 3rd Stove Girgirahaa 3aad malahaa"/>
    <m/>
    <m/>
    <m/>
    <m/>
    <m/>
    <s v="No 4th Stove Girgirahaa 4aad malahaa"/>
    <m/>
    <m/>
    <m/>
    <m/>
    <m/>
    <m/>
    <s v="4"/>
    <s v="Yes/Haa"/>
    <s v="2020-10-31T08:30:00.000+03:00"/>
    <n v="18.5"/>
    <s v="2020-11-01T08:30:00.000+03:00"/>
    <n v="0"/>
    <n v="17.079999999999998"/>
    <s v="2020-11-02T08:30:00.000+03:00"/>
    <n v="0"/>
    <n v="15.25"/>
    <s v="2020-11-03T08:30:00.000+03:00"/>
    <n v="0"/>
    <n v="14.8"/>
    <m/>
    <m/>
    <m/>
    <m/>
    <m/>
    <m/>
    <m/>
    <m/>
    <m/>
    <m/>
    <m/>
    <m/>
    <m/>
    <m/>
    <m/>
    <m/>
    <m/>
    <m/>
    <m/>
    <m/>
    <m/>
    <m/>
    <m/>
    <m/>
    <m/>
    <m/>
    <m/>
    <m/>
    <m/>
    <m/>
    <m/>
    <m/>
    <m/>
    <m/>
    <m/>
    <m/>
    <m/>
    <m/>
    <m/>
    <s v="Yes/Haa"/>
    <s v="2020-10-31T08:30:00.000+03:00"/>
    <n v="30.5"/>
    <s v="2020-11-01T08:30:00.000+03:00"/>
    <n v="0"/>
    <n v="30"/>
    <s v="2020-11-02T08:30:00.000+03:00"/>
    <n v="0"/>
    <n v="29.2"/>
    <s v="2020-11-03T08:30:00.000+03:00"/>
    <n v="0"/>
    <n v="28.95"/>
    <m/>
    <m/>
    <m/>
    <m/>
    <m/>
    <m/>
    <m/>
    <m/>
    <m/>
    <m/>
    <m/>
    <m/>
    <m/>
    <m/>
    <m/>
    <m/>
    <m/>
    <m/>
    <m/>
    <m/>
    <m/>
    <m/>
    <m/>
    <m/>
    <m/>
    <m/>
    <m/>
    <m/>
    <m/>
    <m/>
    <m/>
    <m/>
    <m/>
    <m/>
    <m/>
    <m/>
    <m/>
    <m/>
    <m/>
    <m/>
    <m/>
    <m/>
    <m/>
    <m/>
    <m/>
    <m/>
    <m/>
    <m/>
    <m/>
    <m/>
    <m/>
    <m/>
    <m/>
    <m/>
    <m/>
    <m/>
    <m/>
    <m/>
    <m/>
    <m/>
    <m/>
    <m/>
    <m/>
    <m/>
    <m/>
    <m/>
    <m/>
    <m/>
    <m/>
    <m/>
    <m/>
    <m/>
    <m/>
    <m/>
    <m/>
    <m/>
    <m/>
    <m/>
    <m/>
    <m/>
    <m/>
    <m/>
    <m/>
    <m/>
    <m/>
    <m/>
    <m/>
    <m/>
    <m/>
    <m/>
    <m/>
    <m/>
    <m/>
    <m/>
    <m/>
    <m/>
    <m/>
    <m/>
    <m/>
    <m/>
    <m/>
    <m/>
    <m/>
    <m/>
    <n v="72799744"/>
    <s v="a6bbcb2e-7853-4ccd-80c4-c8a5908c47a8"/>
    <s v="2020-11-03T09:37:07"/>
    <m/>
    <s v="[]"/>
    <s v="submitted_via_web"/>
    <s v="burn"/>
    <m/>
    <n v="22"/>
    <n v="1.4200000000000017"/>
    <n v="1.8299999999999983"/>
    <n v="0.44999999999999929"/>
    <n v="0"/>
    <n v="0"/>
    <n v="0"/>
    <n v="0.5"/>
    <n v="0.80000000000000071"/>
    <n v="0.25"/>
    <n v="0"/>
    <n v="0"/>
    <n v="0"/>
    <n v="1.2333333333333332"/>
    <n v="0"/>
    <n v="0.51666666666666694"/>
    <n v="0"/>
    <n v="3.6383333333333328E-5"/>
    <n v="0"/>
    <n v="2.4438333333333346E-5"/>
    <n v="0"/>
    <n v="6.0821666666666674E-5"/>
    <n v="0.59819691447674883"/>
    <n v="0"/>
    <n v="0.40180308552325122"/>
    <n v="0"/>
    <x v="4"/>
    <x v="2"/>
    <n v="3.4000000000000004"/>
    <n v="0.36274509803921562"/>
  </r>
  <r>
    <s v="2020-11-04T18:39:56.373+03:00"/>
    <s v="2020-12-06T22:09:03.892+03:00"/>
    <m/>
    <s v="Proceed"/>
    <s v="Yes/Haa"/>
    <s v="Yes/Haa"/>
    <s v="Yes/Haa"/>
    <s v="KM5"/>
    <x v="8"/>
    <s v="2020-10-31"/>
    <s v="2020-10-31T17:20:00.000+03:00"/>
    <s v="Amina Hassan Cisman"/>
    <n v="1"/>
    <n v="3"/>
    <n v="4"/>
    <n v="0"/>
    <x v="1"/>
    <n v="0"/>
    <n v="0"/>
    <n v="0"/>
    <n v="0"/>
    <n v="0"/>
    <n v="1"/>
    <n v="0"/>
    <s v="Seylada"/>
    <n v="634470819"/>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30"/>
    <s v="Yes/Haa"/>
    <s v="2020-10-31T17:20:00.000+03:00"/>
    <n v="24.25"/>
    <s v="2020-11-01T18:19:00.000+03:00"/>
    <n v="0"/>
    <n v="20.25"/>
    <s v="2020-11-02T17:22:00.000+03:00"/>
    <n v="0"/>
    <n v="18.2"/>
    <s v="2020-11-03T17:20:00.000+03:00"/>
    <n v="0"/>
    <n v="16.690000000000001"/>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75770"/>
    <s v="7f45e583-edf9-49b5-b28b-630b151d5204"/>
    <s v="2020-11-04T15:59:08"/>
    <m/>
    <s v="[]"/>
    <s v="submitted_via_web"/>
    <s v="burn"/>
    <m/>
    <n v="24"/>
    <n v="4"/>
    <n v="2.0500000000000007"/>
    <n v="1.509999999999998"/>
    <n v="0"/>
    <n v="0"/>
    <n v="0"/>
    <n v="0"/>
    <n v="0"/>
    <n v="0"/>
    <n v="0"/>
    <n v="0"/>
    <n v="0"/>
    <n v="2.5199999999999996"/>
    <n v="0"/>
    <n v="0"/>
    <n v="0"/>
    <n v="7.4339999999999983E-5"/>
    <n v="0"/>
    <n v="0"/>
    <n v="0"/>
    <n v="7.4339999999999983E-5"/>
    <n v="1"/>
    <n v="0"/>
    <n v="0"/>
    <n v="0"/>
    <x v="5"/>
    <x v="3"/>
    <n v="6.9"/>
    <n v="0.36521739130434777"/>
  </r>
  <r>
    <s v="2020-11-04T18:30:34.270+03:00"/>
    <s v="2020-12-06T19:30:41.944+03:00"/>
    <m/>
    <s v="Proceed"/>
    <s v="Yes/Haa"/>
    <s v="Yes/Haa"/>
    <s v="Yes/Haa"/>
    <s v="KM4"/>
    <x v="8"/>
    <s v="2020-10-31"/>
    <s v="2020-10-31T17:03:00.000+03:00"/>
    <s v="Sawda Mowlid Ibrahim"/>
    <n v="1"/>
    <n v="3"/>
    <n v="1"/>
    <n v="0"/>
    <x v="1"/>
    <n v="0"/>
    <n v="0"/>
    <n v="0"/>
    <n v="0"/>
    <n v="0"/>
    <n v="1"/>
    <n v="0"/>
    <s v="Qudhac dheer"/>
    <n v="636774532"/>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30"/>
    <s v="Yes/Haa"/>
    <s v="2020-10-31T17:03:00.000+03:00"/>
    <n v="15.37"/>
    <s v="2020-11-01T17:00:00.000+03:00"/>
    <n v="0"/>
    <n v="14.69"/>
    <s v="2020-11-02T17:05:00.000+03:00"/>
    <n v="0"/>
    <n v="12.68"/>
    <s v="2020-11-03T17:09:00.000+03:00"/>
    <n v="0"/>
    <n v="11.21"/>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75769"/>
    <s v="b722e0fd-7a83-4ce6-b8f4-655c7036da72"/>
    <s v="2020-11-04T15:59:08"/>
    <m/>
    <s v="[]"/>
    <s v="submitted_via_web"/>
    <s v="burn"/>
    <m/>
    <n v="25"/>
    <n v="0.67999999999999972"/>
    <n v="2.0099999999999998"/>
    <n v="1.4699999999999989"/>
    <n v="0"/>
    <n v="0"/>
    <n v="0"/>
    <n v="0"/>
    <n v="0"/>
    <n v="0"/>
    <n v="0"/>
    <n v="0"/>
    <n v="0"/>
    <n v="1.386666666666666"/>
    <n v="0"/>
    <n v="0"/>
    <n v="0"/>
    <n v="4.0906666666666645E-5"/>
    <n v="0"/>
    <n v="0"/>
    <n v="0"/>
    <n v="4.0906666666666645E-5"/>
    <n v="1"/>
    <n v="0"/>
    <n v="0"/>
    <n v="0"/>
    <x v="5"/>
    <x v="3"/>
    <n v="3.9000000000000004"/>
    <n v="0.35555555555555535"/>
  </r>
  <r>
    <s v="2020-11-04T18:18:33.360+03:00"/>
    <s v="2020-11-20T18:47:08.252+03:00"/>
    <m/>
    <s v="Proceed"/>
    <s v="Yes/Haa"/>
    <s v="Yes/Haa"/>
    <s v="Yes/Haa"/>
    <s v="HA6"/>
    <x v="9"/>
    <s v="2020-10-31"/>
    <s v="2020-10-31T19:18:00.000+03:00"/>
    <s v="Fardus Abaase Mahamed"/>
    <n v="3"/>
    <n v="3"/>
    <n v="0"/>
    <n v="0"/>
    <x v="1"/>
    <n v="0"/>
    <n v="0"/>
    <n v="0"/>
    <n v="0"/>
    <n v="0"/>
    <n v="1"/>
    <n v="0"/>
    <s v="Saylada"/>
    <n v="63417195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00"/>
    <s v="Yes/Haa"/>
    <s v="2020-10-31T19:18:00.000+03:00"/>
    <n v="25.46"/>
    <s v="2020-11-01T19:16:00.000+03:00"/>
    <n v="0"/>
    <n v="23.06"/>
    <s v="2020-11-02T19:17:00.000+03:00"/>
    <n v="0"/>
    <n v="20.58"/>
    <s v="2020-11-03T19:20:00.000+03:00"/>
    <n v="0"/>
    <n v="19.6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75766"/>
    <s v="14c71991-5141-40e2-a013-b87f5be364c0"/>
    <s v="2020-11-04T15:59:07"/>
    <m/>
    <s v="[]"/>
    <s v="submitted_via_web"/>
    <s v="burn"/>
    <m/>
    <n v="26"/>
    <n v="2.4000000000000021"/>
    <n v="2.4800000000000004"/>
    <n v="0.89999999999999858"/>
    <n v="0"/>
    <n v="0"/>
    <n v="0"/>
    <n v="0"/>
    <n v="0"/>
    <n v="0"/>
    <n v="0"/>
    <n v="0"/>
    <n v="0"/>
    <n v="1.926666666666667"/>
    <n v="0"/>
    <n v="0"/>
    <n v="0"/>
    <n v="5.6836666666666671E-5"/>
    <n v="0"/>
    <n v="0"/>
    <n v="0"/>
    <n v="5.6836666666666671E-5"/>
    <n v="1"/>
    <n v="0"/>
    <n v="0"/>
    <n v="0"/>
    <x v="5"/>
    <x v="3"/>
    <n v="3.9000000000000004"/>
    <n v="0.49401709401709404"/>
  </r>
  <r>
    <s v="2020-11-04T18:06:57.201+03:00"/>
    <s v="2020-12-06T22:14:13.470+03:00"/>
    <m/>
    <s v="Proceed"/>
    <s v="Yes/Haa"/>
    <s v="Yes/Haa"/>
    <s v="Yes/Haa"/>
    <s v="HA5"/>
    <x v="9"/>
    <s v="2020-10-31"/>
    <s v="2020-10-31T19:00:00.000+03:00"/>
    <s v="Jawahir Abdi A.lahi"/>
    <n v="2"/>
    <n v="3"/>
    <n v="2"/>
    <n v="0"/>
    <x v="1"/>
    <n v="0"/>
    <n v="0"/>
    <n v="0"/>
    <n v="0"/>
    <n v="0"/>
    <n v="1"/>
    <n v="0"/>
    <s v="Mahamed mooge"/>
    <n v="633627142"/>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30"/>
    <s v="Yes/Haa"/>
    <s v="2020-10-31T19:00:00.000+03:00"/>
    <n v="14.09"/>
    <s v="2020-11-01T17:59:00.000+03:00"/>
    <n v="0"/>
    <n v="10.32"/>
    <s v="2020-11-02T19:01:00.000+03:00"/>
    <n v="0"/>
    <n v="8.08"/>
    <s v="2020-11-03T19:02:00.000+03:00"/>
    <n v="0"/>
    <n v="7.1"/>
    <m/>
    <m/>
    <m/>
    <m/>
    <m/>
    <m/>
    <m/>
    <m/>
    <m/>
    <m/>
    <m/>
    <m/>
    <m/>
    <m/>
    <m/>
    <m/>
    <m/>
    <m/>
    <m/>
    <m/>
    <m/>
    <m/>
    <m/>
    <m/>
    <m/>
    <m/>
    <m/>
    <m/>
    <m/>
    <m/>
    <m/>
    <m/>
    <m/>
    <m/>
    <m/>
    <m/>
    <m/>
    <m/>
    <m/>
    <s v="No/Maya"/>
    <m/>
    <m/>
    <m/>
    <m/>
    <m/>
    <m/>
    <m/>
    <m/>
    <m/>
    <m/>
    <m/>
    <m/>
    <m/>
    <m/>
    <m/>
    <m/>
    <m/>
    <m/>
    <m/>
    <m/>
    <m/>
    <m/>
    <m/>
    <m/>
    <m/>
    <m/>
    <m/>
    <m/>
    <m/>
    <m/>
    <m/>
    <m/>
    <m/>
    <m/>
    <m/>
    <m/>
    <m/>
    <m/>
    <m/>
    <m/>
    <m/>
    <m/>
    <m/>
    <m/>
    <m/>
    <m/>
    <m/>
    <m/>
    <m/>
    <s v="What we benefit from this?"/>
    <m/>
    <m/>
    <m/>
    <m/>
    <m/>
    <m/>
    <m/>
    <m/>
    <m/>
    <m/>
    <m/>
    <m/>
    <m/>
    <m/>
    <m/>
    <m/>
    <m/>
    <m/>
    <m/>
    <m/>
    <m/>
    <m/>
    <m/>
    <m/>
    <m/>
    <m/>
    <m/>
    <m/>
    <m/>
    <m/>
    <m/>
    <m/>
    <m/>
    <m/>
    <m/>
    <m/>
    <m/>
    <m/>
    <m/>
    <m/>
    <m/>
    <m/>
    <m/>
    <m/>
    <m/>
    <m/>
    <m/>
    <m/>
    <m/>
    <m/>
    <m/>
    <m/>
    <m/>
    <m/>
    <m/>
    <m/>
    <m/>
    <m/>
    <m/>
    <m/>
    <m/>
    <m/>
    <m/>
    <m/>
    <m/>
    <n v="72975763"/>
    <s v="6cf1b2b5-959b-49bd-bda2-32289325de2d"/>
    <s v="2020-11-04T15:59:05"/>
    <m/>
    <s v="[]"/>
    <s v="submitted_via_web"/>
    <s v="burn"/>
    <m/>
    <n v="27"/>
    <n v="3.7699999999999996"/>
    <n v="2.2400000000000002"/>
    <n v="0.98000000000000043"/>
    <n v="0"/>
    <n v="0"/>
    <n v="0"/>
    <n v="0"/>
    <n v="0"/>
    <n v="0"/>
    <n v="0"/>
    <n v="0"/>
    <n v="0"/>
    <n v="2.33"/>
    <n v="0"/>
    <n v="0"/>
    <n v="0"/>
    <n v="6.8734999999999998E-5"/>
    <n v="0"/>
    <n v="0"/>
    <n v="0"/>
    <n v="6.8734999999999998E-5"/>
    <n v="1"/>
    <n v="0"/>
    <n v="0"/>
    <n v="0"/>
    <x v="5"/>
    <x v="3"/>
    <n v="5.4"/>
    <n v="0.43148148148148147"/>
  </r>
  <r>
    <s v="2020-11-04T17:44:15.224+03:00"/>
    <s v="2020-11-20T19:02:29.774+03:00"/>
    <m/>
    <s v="Proceed"/>
    <s v="Yes/Haa"/>
    <s v="Yes/Haa"/>
    <s v="Yes/Haa"/>
    <s v="HA4"/>
    <x v="9"/>
    <s v="2020-10-31"/>
    <s v="2020-10-31T18:45:00.000+03:00"/>
    <s v="Hodan xirsi muse"/>
    <n v="4"/>
    <n v="2"/>
    <n v="1"/>
    <n v="0"/>
    <x v="1"/>
    <n v="0"/>
    <n v="0"/>
    <n v="0"/>
    <n v="0"/>
    <n v="0"/>
    <n v="1"/>
    <n v="0"/>
    <s v="Mahamed mooge"/>
    <n v="63471479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00"/>
    <s v="Yes/Haa"/>
    <s v="2020-10-31T18:45:00.000+03:00"/>
    <n v="13.2"/>
    <s v="2020-11-01T17:43:00.000+03:00"/>
    <n v="0"/>
    <n v="11.8"/>
    <s v="2020-11-02T18:46:00.000+03:00"/>
    <n v="0"/>
    <n v="9.8000000000000007"/>
    <s v="2020-11-03T18:47:00.000+03:00"/>
    <n v="0"/>
    <n v="8.34"/>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75758"/>
    <s v="92a149df-edc6-4471-9ea7-3c710a58735c"/>
    <s v="2020-11-04T15:59:04"/>
    <m/>
    <s v="[]"/>
    <s v="submitted_via_web"/>
    <s v="burn"/>
    <m/>
    <n v="28"/>
    <n v="1.3999999999999986"/>
    <n v="2"/>
    <n v="1.4600000000000009"/>
    <n v="0"/>
    <n v="0"/>
    <n v="0"/>
    <n v="0"/>
    <n v="0"/>
    <n v="0"/>
    <n v="0"/>
    <n v="0"/>
    <n v="0"/>
    <n v="1.6199999999999999"/>
    <n v="0"/>
    <n v="0"/>
    <n v="0"/>
    <n v="4.7789999999999995E-5"/>
    <n v="0"/>
    <n v="0"/>
    <n v="0"/>
    <n v="4.7789999999999995E-5"/>
    <n v="1"/>
    <n v="0"/>
    <n v="0"/>
    <n v="0"/>
    <x v="5"/>
    <x v="3"/>
    <n v="4.5999999999999996"/>
    <n v="0.35217391304347828"/>
  </r>
  <r>
    <s v="2020-11-04T11:44:33.239+03:00"/>
    <s v="2020-11-21T01:10:40.759+03:00"/>
    <m/>
    <s v="Proceed"/>
    <s v="Yes/Haa"/>
    <s v="Yes/Haa"/>
    <s v="Yes/Haa"/>
    <s v="HA3"/>
    <x v="9"/>
    <s v="2020-10-31"/>
    <s v="2020-10-31T18:30:00.000+03:00"/>
    <s v="Nimco ismacil Abdi"/>
    <n v="4"/>
    <n v="1"/>
    <n v="1"/>
    <n v="0"/>
    <x v="1"/>
    <n v="0"/>
    <n v="0"/>
    <n v="0"/>
    <n v="0"/>
    <n v="0"/>
    <n v="1"/>
    <n v="0"/>
    <s v="Calaamada"/>
    <n v="63366009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00"/>
    <s v="Yes/Haa"/>
    <s v="2020-10-31T18:30:00.000+03:00"/>
    <n v="13.3"/>
    <s v="2020-11-01T18:29:00.000+03:00"/>
    <n v="0"/>
    <n v="12.3"/>
    <s v="2020-11-02T18:33:00.000+03:00"/>
    <n v="0"/>
    <n v="11.3"/>
    <s v="2020-11-03T18:31:00.000+03:00"/>
    <n v="0"/>
    <n v="9.6199999999999992"/>
    <m/>
    <m/>
    <m/>
    <m/>
    <m/>
    <m/>
    <m/>
    <m/>
    <m/>
    <m/>
    <m/>
    <m/>
    <m/>
    <m/>
    <m/>
    <m/>
    <m/>
    <m/>
    <m/>
    <m/>
    <m/>
    <m/>
    <m/>
    <m/>
    <m/>
    <m/>
    <m/>
    <m/>
    <m/>
    <m/>
    <m/>
    <m/>
    <m/>
    <m/>
    <m/>
    <m/>
    <m/>
    <m/>
    <m/>
    <s v="No/Maya"/>
    <m/>
    <m/>
    <m/>
    <m/>
    <m/>
    <m/>
    <m/>
    <m/>
    <m/>
    <m/>
    <m/>
    <m/>
    <m/>
    <m/>
    <m/>
    <m/>
    <m/>
    <m/>
    <m/>
    <m/>
    <m/>
    <m/>
    <m/>
    <m/>
    <m/>
    <m/>
    <m/>
    <m/>
    <m/>
    <m/>
    <m/>
    <m/>
    <m/>
    <m/>
    <m/>
    <m/>
    <m/>
    <m/>
    <m/>
    <m/>
    <m/>
    <m/>
    <m/>
    <m/>
    <m/>
    <m/>
    <m/>
    <m/>
    <m/>
    <s v="Can we get jikokoa"/>
    <m/>
    <m/>
    <m/>
    <m/>
    <m/>
    <m/>
    <m/>
    <m/>
    <m/>
    <m/>
    <m/>
    <m/>
    <m/>
    <m/>
    <m/>
    <m/>
    <m/>
    <m/>
    <m/>
    <m/>
    <m/>
    <m/>
    <m/>
    <m/>
    <m/>
    <m/>
    <m/>
    <m/>
    <m/>
    <m/>
    <m/>
    <m/>
    <m/>
    <m/>
    <m/>
    <m/>
    <m/>
    <m/>
    <m/>
    <m/>
    <m/>
    <m/>
    <m/>
    <m/>
    <m/>
    <m/>
    <m/>
    <m/>
    <m/>
    <m/>
    <m/>
    <m/>
    <m/>
    <m/>
    <m/>
    <m/>
    <m/>
    <m/>
    <m/>
    <m/>
    <m/>
    <m/>
    <m/>
    <m/>
    <m/>
    <n v="72975754"/>
    <s v="390d9c4a-b1c8-40b3-b634-2e3c9e797627"/>
    <s v="2020-11-04T15:59:03"/>
    <m/>
    <s v="[]"/>
    <s v="submitted_via_web"/>
    <s v="burn"/>
    <m/>
    <n v="29"/>
    <n v="1"/>
    <n v="1"/>
    <n v="1.6800000000000015"/>
    <n v="0"/>
    <n v="0"/>
    <n v="0"/>
    <n v="0"/>
    <n v="0"/>
    <n v="0"/>
    <n v="0"/>
    <n v="0"/>
    <n v="0"/>
    <n v="1.2266666666666672"/>
    <n v="0"/>
    <n v="0"/>
    <n v="0"/>
    <n v="3.6186666666666677E-5"/>
    <n v="0"/>
    <n v="0"/>
    <n v="0"/>
    <n v="3.6186666666666677E-5"/>
    <n v="1"/>
    <n v="0"/>
    <n v="0"/>
    <n v="0"/>
    <x v="5"/>
    <x v="3"/>
    <n v="3.8"/>
    <n v="0.32280701754385982"/>
  </r>
  <r>
    <s v="2020-10-26T20:06:31.645+03:00"/>
    <s v="2020-11-21T01:16:08.833+03:00"/>
    <m/>
    <s v="Proceed"/>
    <s v="Yes/Haa"/>
    <s v="Yes/Haa"/>
    <s v="Yes/Haa"/>
    <s v="HA2"/>
    <x v="9"/>
    <s v="2020-10-31"/>
    <s v="2020-10-31T18:17:00.000+03:00"/>
    <s v="Hinda jamac madadaal"/>
    <n v="8"/>
    <n v="4"/>
    <n v="2"/>
    <n v="0"/>
    <x v="1"/>
    <n v="0"/>
    <n v="0"/>
    <n v="0"/>
    <n v="0"/>
    <n v="0"/>
    <n v="1"/>
    <n v="0"/>
    <s v="Calamada"/>
    <n v="63422682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No 2nd Stove Girgirahaa 2aad malahaa"/>
    <m/>
    <m/>
    <m/>
    <m/>
    <m/>
    <s v="No 3rd Stove Girgirahaa 3aad malahaa"/>
    <m/>
    <m/>
    <m/>
    <m/>
    <m/>
    <s v="No 4th Stove Girgirahaa 4aad malahaa"/>
    <m/>
    <m/>
    <m/>
    <m/>
    <m/>
    <m/>
    <s v="3.30"/>
    <s v="Yes/Haa"/>
    <s v="2020-10-31T19:17:00.000+03:00"/>
    <n v="13.25"/>
    <s v="2020-11-01T19:20:00.000+03:00"/>
    <n v="0"/>
    <n v="10.8"/>
    <s v="2020-11-02T19:18:00.000+03:00"/>
    <n v="0"/>
    <n v="7.5"/>
    <s v="2020-11-03T18:15:00.000+03:00"/>
    <n v="0"/>
    <n v="5.14"/>
    <s v="No"/>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75750"/>
    <s v="b256e688-9f3a-4098-ae37-d0a339b71e14"/>
    <s v="2020-11-04T15:59:02"/>
    <m/>
    <s v="[]"/>
    <s v="submitted_via_web"/>
    <s v="burn"/>
    <m/>
    <n v="30"/>
    <n v="2.4499999999999993"/>
    <n v="3.3000000000000007"/>
    <n v="2.3600000000000003"/>
    <n v="0"/>
    <n v="0"/>
    <n v="0"/>
    <n v="0"/>
    <n v="0"/>
    <n v="0"/>
    <n v="0"/>
    <n v="0"/>
    <n v="0"/>
    <n v="2.7033333333333331"/>
    <n v="0"/>
    <n v="0"/>
    <n v="0"/>
    <n v="7.974833333333333E-5"/>
    <n v="0"/>
    <n v="0"/>
    <n v="0"/>
    <n v="7.974833333333333E-5"/>
    <n v="1"/>
    <n v="0"/>
    <n v="0"/>
    <n v="0"/>
    <x v="2"/>
    <x v="2"/>
    <n v="9.1999999999999993"/>
    <n v="0.29384057971014493"/>
  </r>
  <r>
    <s v="2020-10-08T10:53:14.040+03:00"/>
    <s v="2020-11-21T01:22:46.758+03:00"/>
    <m/>
    <s v="Proceed"/>
    <s v="Yes/Haa"/>
    <s v="Yes/Haa"/>
    <s v="Yes/Haa"/>
    <s v="HA 1"/>
    <x v="10"/>
    <s v="2020-10-31"/>
    <s v="2020-10-31T16:55:00.000+03:00"/>
    <s v="Muna eid yusuf"/>
    <n v="1"/>
    <n v="1"/>
    <n v="1"/>
    <n v="0"/>
    <x v="1"/>
    <n v="0"/>
    <n v="0"/>
    <n v="0"/>
    <n v="0"/>
    <n v="0"/>
    <n v="1"/>
    <n v="0"/>
    <s v="Gacanta"/>
    <n v="63702755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0"/>
    <s v="Yes/Haa"/>
    <s v="2020-10-31T17:55:00.000+03:00"/>
    <n v="14.2"/>
    <s v="2020-10-01T17:54:00.000+03:00"/>
    <n v="0"/>
    <n v="13.4"/>
    <s v="2020-11-02T17:56:00.000+03:00"/>
    <n v="0"/>
    <n v="12.2"/>
    <s v="2020-11-03T16:55:00.000+03:00"/>
    <n v="0"/>
    <n v="11.65"/>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75746"/>
    <s v="f940a82c-d653-4745-864f-059bf8aa5100"/>
    <s v="2020-11-04T15:59:01"/>
    <m/>
    <s v="[]"/>
    <s v="submitted_via_web"/>
    <s v="burn"/>
    <m/>
    <n v="31"/>
    <n v="0.79999999999999893"/>
    <n v="1.2000000000000011"/>
    <n v="0.54999999999999893"/>
    <n v="0"/>
    <n v="0"/>
    <n v="0"/>
    <n v="0"/>
    <n v="0"/>
    <n v="0"/>
    <n v="0"/>
    <n v="0"/>
    <n v="0"/>
    <n v="0.84999999999999964"/>
    <n v="0"/>
    <n v="0"/>
    <n v="0"/>
    <n v="2.5074999999999986E-5"/>
    <n v="0"/>
    <n v="0"/>
    <n v="0"/>
    <n v="2.5074999999999986E-5"/>
    <n v="1"/>
    <n v="0"/>
    <n v="0"/>
    <n v="0"/>
    <x v="6"/>
    <x v="1"/>
    <n v="2.2999999999999998"/>
    <n v="0.36956521739130421"/>
  </r>
  <r>
    <s v="2020-11-03T13:32:37.262+03:00"/>
    <s v="2020-11-20T22:17:24.045+03:00"/>
    <m/>
    <s v="Proceed"/>
    <s v="Yes/Haa"/>
    <s v="Yes/Haa"/>
    <s v="Yes/Haa"/>
    <s v="ID 26732280"/>
    <x v="11"/>
    <s v="2020-10-26"/>
    <s v="2020-10-26T09:33:00.000+03:00"/>
    <s v="Sofia Hashi Mohamed"/>
    <n v="4"/>
    <n v="2"/>
    <n v="1"/>
    <n v="0"/>
    <x v="3"/>
    <n v="0"/>
    <n v="0"/>
    <n v="0"/>
    <n v="0"/>
    <n v="0"/>
    <n v="0"/>
    <n v="1"/>
    <s v="Holwadag/Holwadag"/>
    <n v="616676863"/>
    <s v="LPG Gaas"/>
    <s v="Any other type of stove--Girgireyaasha noocyada kale mid kastaba ha ahaadee."/>
    <s v="Dry Season--Jilaalka"/>
    <n v="2"/>
    <m/>
    <n v="14"/>
    <s v="No/maya"/>
    <m/>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m/>
    <m/>
    <m/>
    <m/>
    <s v="No 3rd Stove Girgirahaa 3aad malahaa"/>
    <m/>
    <m/>
    <m/>
    <m/>
    <m/>
    <s v="No 4th Stove Girgirahaa 4aad malahaa"/>
    <m/>
    <m/>
    <m/>
    <m/>
    <m/>
    <m/>
    <s v="2.00"/>
    <s v="Yes/Haa"/>
    <s v="2020-10-26T09:37:00.000+03:00"/>
    <n v="39"/>
    <s v="2020-10-27T09:46:00.000+03:00"/>
    <n v="0"/>
    <n v="37"/>
    <s v="2020-10-28T09:51:00.000+03:00"/>
    <n v="0"/>
    <n v="35.5"/>
    <s v="2020-10-29T09:48:00.000+03:00"/>
    <n v="0"/>
    <n v="33.5"/>
    <s v="No"/>
    <m/>
    <m/>
    <m/>
    <m/>
    <m/>
    <m/>
    <m/>
    <m/>
    <m/>
    <m/>
    <m/>
    <m/>
    <m/>
    <m/>
    <m/>
    <m/>
    <m/>
    <m/>
    <m/>
    <m/>
    <m/>
    <m/>
    <m/>
    <m/>
    <m/>
    <m/>
    <m/>
    <m/>
    <m/>
    <m/>
    <m/>
    <m/>
    <m/>
    <m/>
    <m/>
    <m/>
    <m/>
    <m/>
    <s v="Yes/Haa"/>
    <s v="2020-10-26T09:40:00.000+03:00"/>
    <n v="12"/>
    <s v="2020-10-27T09:50:00.000+03:00"/>
    <n v="0"/>
    <n v="11.5"/>
    <s v="2020-10-28T09:45:00.000+03:00"/>
    <n v="0"/>
    <n v="11.1"/>
    <s v="2020-10-29T09:54:00.000+03:00"/>
    <n v="0"/>
    <n v="10.5"/>
    <s v="No/Maya"/>
    <m/>
    <m/>
    <m/>
    <m/>
    <m/>
    <m/>
    <m/>
    <m/>
    <m/>
    <m/>
    <m/>
    <s v="No/Maya"/>
    <m/>
    <m/>
    <m/>
    <m/>
    <m/>
    <m/>
    <m/>
    <m/>
    <m/>
    <m/>
    <m/>
    <s v="No/Maya"/>
    <m/>
    <m/>
    <m/>
    <m/>
    <m/>
    <m/>
    <m/>
    <m/>
    <m/>
    <m/>
    <m/>
    <m/>
    <m/>
    <s v="They were using a metal stove with a lot of smoke."/>
    <m/>
    <m/>
    <m/>
    <m/>
    <m/>
    <m/>
    <m/>
    <m/>
    <m/>
    <m/>
    <m/>
    <m/>
    <m/>
    <m/>
    <m/>
    <m/>
    <m/>
    <m/>
    <m/>
    <m/>
    <m/>
    <m/>
    <m/>
    <m/>
    <m/>
    <m/>
    <m/>
    <m/>
    <m/>
    <m/>
    <m/>
    <m/>
    <m/>
    <m/>
    <m/>
    <m/>
    <m/>
    <m/>
    <m/>
    <m/>
    <m/>
    <m/>
    <m/>
    <m/>
    <m/>
    <m/>
    <m/>
    <m/>
    <m/>
    <m/>
    <m/>
    <m/>
    <m/>
    <m/>
    <m/>
    <m/>
    <m/>
    <m/>
    <m/>
    <m/>
    <m/>
    <m/>
    <m/>
    <m/>
    <m/>
    <n v="72910155"/>
    <s v="dea05891-29ce-405a-a3f4-2d8486cdd8ee"/>
    <s v="2020-11-04T06:11:53"/>
    <m/>
    <s v="[]"/>
    <s v="submitted_via_web"/>
    <m/>
    <m/>
    <n v="33"/>
    <n v="2"/>
    <n v="1.5"/>
    <n v="2"/>
    <n v="0"/>
    <n v="0"/>
    <n v="0"/>
    <n v="0.5"/>
    <n v="0.40000000000000036"/>
    <n v="0.59999999999999964"/>
    <n v="0"/>
    <n v="0"/>
    <n v="0"/>
    <n v="1.8333333333333333"/>
    <n v="0"/>
    <n v="0.5"/>
    <n v="0"/>
    <n v="5.4083333333333331E-5"/>
    <n v="0"/>
    <n v="2.3650000000000002E-5"/>
    <n v="0"/>
    <n v="7.773333333333333E-5"/>
    <n v="0.69575471698113212"/>
    <n v="0"/>
    <n v="0.30424528301886794"/>
    <n v="0"/>
    <x v="7"/>
    <x v="3"/>
    <n v="4.5999999999999996"/>
    <n v="0.39855072463768115"/>
  </r>
  <r>
    <s v="2020-11-03T16:17:36.766+03:00"/>
    <s v="2020-11-20T22:08:50.479+03:00"/>
    <m/>
    <s v="Proceed"/>
    <s v="Yes/Haa"/>
    <s v="Yes/Haa"/>
    <s v="Yes/Haa"/>
    <s v="ID 26732280"/>
    <x v="11"/>
    <s v="2020-10-26"/>
    <s v="2020-10-26T10:05:00.000+03:00"/>
    <s v="Sa'adia Abukar Qasim."/>
    <n v="7"/>
    <n v="3"/>
    <n v="2"/>
    <n v="1"/>
    <x v="3"/>
    <n v="0"/>
    <n v="0"/>
    <n v="0"/>
    <n v="0"/>
    <n v="0"/>
    <n v="0"/>
    <n v="1"/>
    <s v="Holwadag/Holwadag."/>
    <n v="61833632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00"/>
    <s v="Yes/Haa"/>
    <s v="2020-10-26T10:15:00.000+03:00"/>
    <n v="81"/>
    <s v="2020-10-27T10:18:00.000+03:00"/>
    <n v="0"/>
    <n v="76"/>
    <s v="2020-10-28T10:21:00.000+03:00"/>
    <n v="0"/>
    <n v="70"/>
    <s v="2020-10-29T10:08:00.000+03:00"/>
    <n v="5"/>
    <n v="70"/>
    <s v="No"/>
    <m/>
    <m/>
    <m/>
    <m/>
    <m/>
    <m/>
    <m/>
    <m/>
    <m/>
    <m/>
    <m/>
    <m/>
    <m/>
    <m/>
    <m/>
    <m/>
    <m/>
    <m/>
    <m/>
    <m/>
    <m/>
    <m/>
    <m/>
    <m/>
    <m/>
    <m/>
    <m/>
    <m/>
    <m/>
    <m/>
    <m/>
    <m/>
    <m/>
    <m/>
    <m/>
    <m/>
    <m/>
    <m/>
    <s v="No/Maya"/>
    <m/>
    <m/>
    <m/>
    <m/>
    <m/>
    <m/>
    <m/>
    <m/>
    <m/>
    <m/>
    <m/>
    <s v="No/Maya"/>
    <m/>
    <m/>
    <m/>
    <m/>
    <m/>
    <m/>
    <m/>
    <m/>
    <m/>
    <m/>
    <m/>
    <s v="No/Maya"/>
    <m/>
    <m/>
    <m/>
    <m/>
    <m/>
    <m/>
    <m/>
    <m/>
    <m/>
    <m/>
    <m/>
    <s v="No/Maya"/>
    <m/>
    <m/>
    <m/>
    <m/>
    <m/>
    <m/>
    <m/>
    <m/>
    <m/>
    <m/>
    <m/>
    <m/>
    <m/>
    <s v="The family is big and there were   using  a lot of Charcoal."/>
    <m/>
    <m/>
    <m/>
    <m/>
    <m/>
    <m/>
    <m/>
    <m/>
    <m/>
    <m/>
    <m/>
    <m/>
    <m/>
    <m/>
    <m/>
    <m/>
    <m/>
    <m/>
    <m/>
    <m/>
    <m/>
    <m/>
    <m/>
    <m/>
    <m/>
    <m/>
    <m/>
    <m/>
    <m/>
    <m/>
    <m/>
    <m/>
    <m/>
    <m/>
    <m/>
    <m/>
    <m/>
    <m/>
    <m/>
    <m/>
    <m/>
    <m/>
    <m/>
    <m/>
    <m/>
    <m/>
    <m/>
    <m/>
    <m/>
    <m/>
    <m/>
    <m/>
    <m/>
    <m/>
    <m/>
    <m/>
    <m/>
    <m/>
    <m/>
    <m/>
    <m/>
    <m/>
    <m/>
    <m/>
    <m/>
    <n v="72910156"/>
    <s v="64fbd82a-26ed-445f-94ac-c864f6964103"/>
    <s v="2020-11-04T06:11:54"/>
    <m/>
    <s v="[]"/>
    <s v="submitted_via_web"/>
    <m/>
    <m/>
    <n v="34"/>
    <n v="5"/>
    <n v="6"/>
    <n v="5"/>
    <n v="0"/>
    <n v="0"/>
    <n v="0"/>
    <n v="0"/>
    <n v="0"/>
    <n v="0"/>
    <n v="0"/>
    <n v="0"/>
    <n v="0"/>
    <n v="5.333333333333333"/>
    <n v="0"/>
    <n v="0"/>
    <n v="0"/>
    <n v="1.5733333333333333E-4"/>
    <n v="0"/>
    <n v="0"/>
    <n v="0"/>
    <n v="1.5733333333333333E-4"/>
    <n v="1"/>
    <n v="0"/>
    <n v="0"/>
    <n v="0"/>
    <x v="7"/>
    <x v="3"/>
    <n v="8.7000000000000011"/>
    <n v="0.61302681992337149"/>
  </r>
  <r>
    <s v="2020-11-03T17:20:58.466+03:00"/>
    <s v="2020-11-20T21:58:54.527+03:00"/>
    <m/>
    <s v="Proceed"/>
    <s v="Yes/Haa"/>
    <s v="Yes/Haa"/>
    <s v="Yes/Haa"/>
    <s v="ID 26732280"/>
    <x v="11"/>
    <s v="2020-10-26"/>
    <s v="2020-10-26T09:26:00.000+03:00"/>
    <s v="Aniso Hassan Osman"/>
    <n v="4"/>
    <n v="1"/>
    <n v="1"/>
    <n v="0"/>
    <x v="3"/>
    <n v="0"/>
    <n v="0"/>
    <n v="0"/>
    <n v="0"/>
    <n v="0"/>
    <n v="0"/>
    <n v="1"/>
    <s v="Saybiano/Hodan"/>
    <n v="61597122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00"/>
    <s v="Yes/Haa"/>
    <s v="2020-10-26T09:38:00.000+03:00"/>
    <n v="59"/>
    <s v="2020-10-27T09:31:00.000+03:00"/>
    <n v="0"/>
    <n v="56.4"/>
    <s v="2020-10-28T09:35:00.000+03:00"/>
    <n v="0"/>
    <n v="51.8"/>
    <s v="2020-10-29T09:40:00.000+03:00"/>
    <n v="0"/>
    <n v="47.8"/>
    <s v="No"/>
    <m/>
    <m/>
    <m/>
    <m/>
    <m/>
    <m/>
    <m/>
    <m/>
    <m/>
    <m/>
    <m/>
    <m/>
    <m/>
    <m/>
    <m/>
    <m/>
    <m/>
    <m/>
    <m/>
    <m/>
    <m/>
    <m/>
    <m/>
    <m/>
    <m/>
    <m/>
    <m/>
    <m/>
    <m/>
    <m/>
    <m/>
    <m/>
    <m/>
    <m/>
    <m/>
    <m/>
    <m/>
    <m/>
    <s v="No/Maya"/>
    <m/>
    <m/>
    <m/>
    <m/>
    <m/>
    <m/>
    <m/>
    <m/>
    <m/>
    <m/>
    <m/>
    <s v="No/Maya"/>
    <m/>
    <m/>
    <m/>
    <m/>
    <m/>
    <m/>
    <m/>
    <m/>
    <m/>
    <m/>
    <m/>
    <s v="No/Maya"/>
    <m/>
    <m/>
    <m/>
    <m/>
    <m/>
    <m/>
    <m/>
    <m/>
    <m/>
    <m/>
    <m/>
    <s v="No/Maya"/>
    <m/>
    <m/>
    <m/>
    <m/>
    <m/>
    <m/>
    <m/>
    <m/>
    <m/>
    <m/>
    <m/>
    <m/>
    <m/>
    <s v="They were using good stove"/>
    <m/>
    <m/>
    <m/>
    <m/>
    <m/>
    <m/>
    <m/>
    <m/>
    <m/>
    <m/>
    <m/>
    <m/>
    <m/>
    <m/>
    <m/>
    <m/>
    <m/>
    <m/>
    <m/>
    <m/>
    <m/>
    <m/>
    <m/>
    <m/>
    <m/>
    <m/>
    <m/>
    <m/>
    <m/>
    <m/>
    <m/>
    <m/>
    <m/>
    <m/>
    <m/>
    <m/>
    <m/>
    <m/>
    <m/>
    <m/>
    <m/>
    <m/>
    <m/>
    <m/>
    <m/>
    <m/>
    <m/>
    <m/>
    <m/>
    <m/>
    <m/>
    <m/>
    <m/>
    <m/>
    <m/>
    <m/>
    <m/>
    <m/>
    <m/>
    <m/>
    <m/>
    <m/>
    <m/>
    <m/>
    <m/>
    <n v="72910161"/>
    <s v="7a75a7d1-e3d8-4d27-92a6-109728b8d939"/>
    <s v="2020-11-04T06:11:57"/>
    <m/>
    <s v="[]"/>
    <s v="submitted_via_web"/>
    <m/>
    <m/>
    <n v="37"/>
    <n v="2.6000000000000014"/>
    <n v="4.6000000000000014"/>
    <n v="4"/>
    <n v="0"/>
    <n v="0"/>
    <n v="0"/>
    <n v="0"/>
    <n v="0"/>
    <n v="0"/>
    <n v="0"/>
    <n v="0"/>
    <n v="0"/>
    <n v="3.7333333333333343"/>
    <n v="0"/>
    <n v="0"/>
    <n v="0"/>
    <n v="1.1013333333333336E-4"/>
    <n v="0"/>
    <n v="0"/>
    <n v="0"/>
    <n v="1.1013333333333336E-4"/>
    <n v="1"/>
    <n v="0"/>
    <n v="0"/>
    <n v="0"/>
    <x v="7"/>
    <x v="3"/>
    <n v="3.8"/>
    <n v="0.98245614035087747"/>
  </r>
  <r>
    <s v="2020-11-03T17:41:53.976+03:00"/>
    <s v="2020-12-06T22:16:41.509+03:00"/>
    <m/>
    <s v="Proceed"/>
    <s v="Yes/Haa"/>
    <s v="Yes/Haa"/>
    <s v="Yes/Haa"/>
    <s v="ID 26732280"/>
    <x v="11"/>
    <s v="2020-10-26"/>
    <s v="2020-10-26T10:45:00.000+03:00"/>
    <s v="Dahabo Hussein Barawe"/>
    <n v="6"/>
    <n v="1"/>
    <n v="1"/>
    <n v="1"/>
    <x v="3"/>
    <n v="0"/>
    <n v="0"/>
    <n v="0"/>
    <n v="0"/>
    <n v="0"/>
    <n v="0"/>
    <n v="1"/>
    <s v="Saybiano/Hodan"/>
    <n v="61250860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30"/>
    <s v="Yes/Haa"/>
    <s v="2020-10-26T10:53:00.000+03:00"/>
    <n v="49"/>
    <s v="2020-10-27T10:47:00.000+03:00"/>
    <n v="13"/>
    <n v="58"/>
    <s v="2020-10-28T10:52:00.000+03:00"/>
    <n v="0"/>
    <n v="52"/>
    <s v="2020-10-29T10:38:00.000+03:00"/>
    <n v="5"/>
    <n v="52.5"/>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10163"/>
    <s v="447b9d4d-e035-49df-8a29-398edf8cc102"/>
    <s v="2020-11-04T06:11:58"/>
    <m/>
    <s v="[]"/>
    <s v="submitted_via_web"/>
    <m/>
    <m/>
    <n v="38"/>
    <n v="4"/>
    <n v="6"/>
    <n v="4.5"/>
    <n v="0"/>
    <n v="0"/>
    <n v="0"/>
    <n v="0"/>
    <n v="0"/>
    <n v="0"/>
    <n v="0"/>
    <n v="0"/>
    <n v="0"/>
    <n v="4.833333333333333"/>
    <n v="0"/>
    <n v="0"/>
    <n v="0"/>
    <n v="1.4258333333333332E-4"/>
    <n v="0"/>
    <n v="0"/>
    <n v="0"/>
    <n v="1.4258333333333332E-4"/>
    <n v="1"/>
    <n v="0"/>
    <n v="0"/>
    <n v="0"/>
    <x v="7"/>
    <x v="3"/>
    <n v="5.6"/>
    <n v="0.86309523809523814"/>
  </r>
  <r>
    <s v="2020-11-03T18:16:51.265+03:00"/>
    <s v="2020-11-20T21:48:12.908+03:00"/>
    <m/>
    <s v="Proceed"/>
    <s v="Yes/Haa"/>
    <s v="Yes/Haa"/>
    <s v="Yes/Haa"/>
    <s v="ID 26732280"/>
    <x v="11"/>
    <s v="2020-10-26"/>
    <s v="2020-10-26T09:21:00.000+03:00"/>
    <s v="Nasteho Gashin Mohamed"/>
    <n v="1"/>
    <n v="1"/>
    <n v="1"/>
    <n v="1"/>
    <x v="3"/>
    <n v="0"/>
    <n v="0"/>
    <n v="0"/>
    <n v="0"/>
    <n v="0"/>
    <n v="0"/>
    <n v="1"/>
    <s v="Waberi/Waberi"/>
    <n v="61799748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1.5"/>
    <s v="Yes/Haa"/>
    <s v="2020-10-26T09:30:00.000+03:00"/>
    <n v="50"/>
    <s v="2020-10-27T09:39:00.000+03:00"/>
    <n v="0"/>
    <n v="48"/>
    <s v="2020-10-28T09:12:00.000+03:00"/>
    <n v="0"/>
    <n v="45.5"/>
    <s v="2020-10-29T09:31:00.000+03:00"/>
    <n v="0"/>
    <n v="43"/>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10164"/>
    <s v="de489d9c-f72b-497a-858f-1cefd451fc7f"/>
    <s v="2020-11-04T06:11:59"/>
    <m/>
    <s v="[]"/>
    <s v="submitted_via_web"/>
    <m/>
    <m/>
    <n v="39"/>
    <n v="2"/>
    <n v="2.5"/>
    <n v="2.5"/>
    <n v="0"/>
    <n v="0"/>
    <n v="0"/>
    <n v="0"/>
    <n v="0"/>
    <n v="0"/>
    <n v="0"/>
    <n v="0"/>
    <n v="0"/>
    <n v="2.3333333333333335"/>
    <n v="0"/>
    <n v="0"/>
    <n v="0"/>
    <n v="6.883333333333333E-5"/>
    <n v="0"/>
    <n v="0"/>
    <n v="0"/>
    <n v="6.883333333333333E-5"/>
    <n v="1"/>
    <n v="0"/>
    <n v="0"/>
    <n v="0"/>
    <x v="7"/>
    <x v="3"/>
    <n v="3.0999999999999996"/>
    <n v="0.75268817204301086"/>
  </r>
  <r>
    <s v="2020-11-04T01:33:12.688+03:00"/>
    <s v="2020-11-20T19:33:57.688+03:00"/>
    <m/>
    <s v="Proceed"/>
    <s v="Yes/Haa"/>
    <s v="Yes/Haa"/>
    <s v="Yes/Haa"/>
    <s v="ID 26732280"/>
    <x v="11"/>
    <s v="2020-10-26"/>
    <s v="2020-10-26T08:50:00.000+03:00"/>
    <s v="Sa'adia Dahir Mohamed"/>
    <n v="3"/>
    <n v="1"/>
    <n v="1"/>
    <n v="0"/>
    <x v="3"/>
    <n v="0"/>
    <n v="0"/>
    <n v="0"/>
    <n v="0"/>
    <n v="0"/>
    <n v="0"/>
    <n v="1"/>
    <s v="Waberi/Waberi"/>
    <n v="61572066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15"/>
    <s v="Yes/Haa"/>
    <s v="2020-10-26T08:58:00.000+03:00"/>
    <n v="34"/>
    <s v="2020-10-27T08:53:00.000+03:00"/>
    <n v="0"/>
    <n v="32"/>
    <s v="2020-10-28T08:57:00.000+03:00"/>
    <n v="0"/>
    <n v="29.5"/>
    <s v="2020-10-29T09:01:00.000+03:00"/>
    <n v="0"/>
    <n v="26"/>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10166"/>
    <s v="f88c642c-4e7b-4fd8-9ea1-eeaa0f85b8d3"/>
    <s v="2020-11-04T06:12:00"/>
    <m/>
    <s v="[]"/>
    <s v="submitted_via_web"/>
    <m/>
    <m/>
    <n v="41"/>
    <n v="2"/>
    <n v="2.5"/>
    <n v="3.5"/>
    <n v="0"/>
    <n v="0"/>
    <n v="0"/>
    <n v="0"/>
    <n v="0"/>
    <n v="0"/>
    <n v="0"/>
    <n v="0"/>
    <n v="0"/>
    <n v="2.6666666666666665"/>
    <n v="0"/>
    <n v="0"/>
    <n v="0"/>
    <n v="7.8666666666666663E-5"/>
    <n v="0"/>
    <n v="0"/>
    <n v="0"/>
    <n v="7.8666666666666663E-5"/>
    <n v="1"/>
    <n v="0"/>
    <n v="0"/>
    <n v="0"/>
    <x v="5"/>
    <x v="3"/>
    <n v="3.3"/>
    <n v="0.80808080808080807"/>
  </r>
  <r>
    <s v="2020-11-04T01:55:34.629+03:00"/>
    <s v="2020-11-20T19:30:14.584+03:00"/>
    <m/>
    <s v="Proceed"/>
    <s v="Yes/Haa"/>
    <s v="Yes/Haa"/>
    <s v="Yes/Haa"/>
    <s v="ID 26732280."/>
    <x v="11"/>
    <s v="2020-10-31"/>
    <s v="2020-10-31T08:30:00.000+03:00"/>
    <s v="Farhia Alasow Osoble"/>
    <n v="3"/>
    <n v="1"/>
    <n v="2"/>
    <n v="1"/>
    <x v="3"/>
    <n v="0"/>
    <n v="0"/>
    <n v="0"/>
    <n v="0"/>
    <n v="0"/>
    <n v="0"/>
    <n v="1"/>
    <s v="Hamarweyne/Hamarweyne"/>
    <n v="615124940"/>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5"/>
    <s v="Yes/Haa"/>
    <s v="2020-10-31T08:40:00.000+03:00"/>
    <n v="27"/>
    <s v="2020-11-01T08:27:00.000+03:00"/>
    <m/>
    <n v="23.7"/>
    <s v="2020-11-02T08:32:00.000+03:00"/>
    <n v="0"/>
    <n v="20"/>
    <s v="2020-11-03T08:36:00.000+03:00"/>
    <n v="0"/>
    <n v="16"/>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10167"/>
    <s v="5d4dbe5c-7a86-4731-b42c-60ca15677f55"/>
    <s v="2020-11-04T06:12:01"/>
    <m/>
    <s v="[]"/>
    <s v="submitted_via_web"/>
    <m/>
    <m/>
    <n v="42"/>
    <n v="3.3000000000000007"/>
    <n v="3.6999999999999993"/>
    <n v="4"/>
    <n v="0"/>
    <n v="0"/>
    <n v="0"/>
    <n v="0"/>
    <n v="0"/>
    <n v="0"/>
    <n v="0"/>
    <n v="0"/>
    <n v="0"/>
    <n v="3.6666666666666665"/>
    <n v="0"/>
    <n v="0"/>
    <n v="0"/>
    <n v="1.0816666666666666E-4"/>
    <n v="0"/>
    <n v="0"/>
    <n v="0"/>
    <n v="1.0816666666666666E-4"/>
    <n v="1"/>
    <n v="0"/>
    <n v="0"/>
    <n v="0"/>
    <x v="5"/>
    <x v="3"/>
    <n v="5.0999999999999996"/>
    <n v="0.71895424836601307"/>
  </r>
  <r>
    <s v="2020-11-04T02:10:23.066+03:00"/>
    <s v="2020-11-20T19:22:47.154+03:00"/>
    <m/>
    <s v="Proceed"/>
    <s v="Yes/Haa"/>
    <s v="Yes/Haa"/>
    <s v="Yes/Haa"/>
    <s v="ID 26732280"/>
    <x v="11"/>
    <s v="2020-10-31"/>
    <s v="2020-10-31T09:00:00.000+03:00"/>
    <s v="Safia Abdullahi Osman"/>
    <n v="5"/>
    <n v="3"/>
    <n v="3"/>
    <n v="0"/>
    <x v="3"/>
    <n v="0"/>
    <n v="0"/>
    <n v="0"/>
    <n v="0"/>
    <n v="0"/>
    <n v="0"/>
    <n v="1"/>
    <s v="Hamarweyne/Hamarweyne"/>
    <n v="61799661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
    <s v="Yes/Haa"/>
    <s v="2020-10-31T09:07:00.000+03:00"/>
    <n v="39"/>
    <s v="2020-11-01T09:15:00.000+03:00"/>
    <n v="0"/>
    <n v="35"/>
    <s v="2020-11-02T09:13:00.000+03:00"/>
    <n v="0"/>
    <n v="31.5"/>
    <s v="2020-11-03T09:19:00.000+03:00"/>
    <n v="0"/>
    <n v="28"/>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10170"/>
    <s v="28cbee94-8050-445b-a700-81c33af72750"/>
    <s v="2020-11-04T06:12:02"/>
    <m/>
    <s v="[]"/>
    <s v="submitted_via_web"/>
    <m/>
    <m/>
    <n v="43"/>
    <n v="4"/>
    <n v="3.5"/>
    <n v="3.5"/>
    <n v="0"/>
    <n v="0"/>
    <n v="0"/>
    <n v="0"/>
    <n v="0"/>
    <n v="0"/>
    <n v="0"/>
    <n v="0"/>
    <n v="0"/>
    <n v="3.6666666666666665"/>
    <n v="0"/>
    <n v="0"/>
    <n v="0"/>
    <n v="1.0816666666666666E-4"/>
    <n v="0"/>
    <n v="0"/>
    <n v="0"/>
    <n v="1.0816666666666666E-4"/>
    <n v="1"/>
    <n v="0"/>
    <n v="0"/>
    <n v="0"/>
    <x v="5"/>
    <x v="3"/>
    <n v="7.9"/>
    <n v="0.46413502109704635"/>
  </r>
  <r>
    <s v="2020-11-04T02:31:12.055+03:00"/>
    <s v="2020-11-20T19:18:00.156+03:00"/>
    <m/>
    <s v="Proceed"/>
    <s v="Yes/Haa"/>
    <s v="Yes/Haa"/>
    <s v="Yes/Haa"/>
    <s v="ID 26732280"/>
    <x v="11"/>
    <s v="2020-10-31"/>
    <s v="2020-10-31T09:32:00.000+03:00"/>
    <s v="Aamina  Amiin Mohamed"/>
    <n v="6"/>
    <n v="1"/>
    <n v="1"/>
    <n v="0"/>
    <x v="3"/>
    <n v="0"/>
    <n v="0"/>
    <n v="0"/>
    <n v="0"/>
    <n v="0"/>
    <n v="0"/>
    <n v="1"/>
    <s v="Abdi Aziz/Abdi Aziz"/>
    <n v="616270453"/>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00"/>
    <s v="Yes/Haa"/>
    <s v="2020-10-31T09:50:00.000+03:00"/>
    <n v="20"/>
    <s v="2020-11-01T09:55:00.000+03:00"/>
    <m/>
    <n v="15.5"/>
    <s v="2020-11-02T10:07:00.000+03:00"/>
    <n v="0"/>
    <n v="12.5"/>
    <s v="2020-11-03T10:04:00.000+03:00"/>
    <n v="0"/>
    <n v="9.5"/>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10171"/>
    <s v="52d69d03-3083-4f9a-a369-57c4d505e2c1"/>
    <s v="2020-11-04T06:12:03"/>
    <m/>
    <s v="[]"/>
    <s v="submitted_via_web"/>
    <m/>
    <m/>
    <n v="44"/>
    <n v="4.5"/>
    <n v="3"/>
    <n v="3"/>
    <n v="0"/>
    <n v="0"/>
    <n v="0"/>
    <n v="0"/>
    <n v="0"/>
    <n v="0"/>
    <n v="0"/>
    <n v="0"/>
    <n v="0"/>
    <n v="3.5"/>
    <n v="0"/>
    <n v="0"/>
    <n v="0"/>
    <n v="1.0325E-4"/>
    <n v="0"/>
    <n v="0"/>
    <n v="0"/>
    <n v="1.0325E-4"/>
    <n v="1"/>
    <n v="0"/>
    <n v="0"/>
    <n v="0"/>
    <x v="5"/>
    <x v="3"/>
    <n v="4.8"/>
    <n v="0.72916666666666674"/>
  </r>
  <r>
    <s v="2020-11-04T02:57:44.724+03:00"/>
    <s v="2020-11-21T10:31:56.063+03:00"/>
    <m/>
    <s v="Proceed"/>
    <s v="Yes/Haa"/>
    <s v="Yes/Haa"/>
    <s v="Yes/Haa"/>
    <s v="ID 26732280"/>
    <x v="11"/>
    <s v="2020-10-31"/>
    <s v="2020-10-31T11:05:00.000+03:00"/>
    <s v="Nafisa Osman Nur"/>
    <n v="2"/>
    <n v="1"/>
    <n v="1"/>
    <n v="0"/>
    <x v="3"/>
    <n v="0"/>
    <n v="0"/>
    <n v="0"/>
    <n v="0"/>
    <n v="0"/>
    <n v="0"/>
    <n v="1"/>
    <s v="Waberi"/>
    <n v="615257309"/>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
    <s v="Yes/Haa"/>
    <s v="2020-10-31T11:15:00.000+03:00"/>
    <n v="32"/>
    <s v="2020-11-01T11:22:00.000+03:00"/>
    <m/>
    <n v="30"/>
    <s v="2020-11-02T11:12:00.000+03:00"/>
    <n v="0"/>
    <n v="27.5"/>
    <s v="2020-11-03T11:21:00.000+03:00"/>
    <n v="0"/>
    <n v="24"/>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10173"/>
    <s v="de427e27-5f65-4b95-8b4a-d3cc68cbddcf"/>
    <s v="2020-11-04T06:12:05"/>
    <m/>
    <s v="[]"/>
    <s v="submitted_via_web"/>
    <m/>
    <m/>
    <n v="46"/>
    <n v="2"/>
    <n v="2.5"/>
    <n v="3.5"/>
    <n v="0"/>
    <n v="0"/>
    <n v="0"/>
    <n v="0"/>
    <n v="0"/>
    <n v="0"/>
    <n v="0"/>
    <n v="0"/>
    <n v="0"/>
    <n v="2.6666666666666665"/>
    <n v="0"/>
    <n v="0"/>
    <n v="0"/>
    <n v="7.8666666666666663E-5"/>
    <n v="0"/>
    <n v="0"/>
    <n v="0"/>
    <n v="7.8666666666666663E-5"/>
    <n v="1"/>
    <n v="0"/>
    <n v="0"/>
    <n v="0"/>
    <x v="5"/>
    <x v="3"/>
    <n v="2.8"/>
    <n v="0.95238095238095244"/>
  </r>
  <r>
    <s v="2020-11-03T15:39:08.751+03:00"/>
    <s v="2020-12-06T18:35:40.802+03:00"/>
    <m/>
    <s v="Proceed"/>
    <s v="Yes/Haa"/>
    <s v="Yes/Haa"/>
    <s v="Yes/Haa"/>
    <s v="CG2"/>
    <x v="12"/>
    <s v="2020-10-31"/>
    <s v="2020-10-31T12:30:00.000+03:00"/>
    <s v="Muna Cisman Cabdi"/>
    <n v="4"/>
    <n v="1"/>
    <n v="2"/>
    <n v="0"/>
    <x v="1"/>
    <n v="0"/>
    <n v="0"/>
    <n v="0"/>
    <n v="0"/>
    <n v="0"/>
    <n v="1"/>
    <n v="0"/>
    <s v="Xawadle"/>
    <n v="634480343"/>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0"/>
    <s v="Yes/Haa"/>
    <s v="2020-10-31T12:40:00.000+03:00"/>
    <n v="13"/>
    <s v="2020-11-01T12:30:00.000+03:00"/>
    <m/>
    <n v="11.45"/>
    <s v="2020-11-02T12:35:00.000+03:00"/>
    <m/>
    <n v="9.7100000000000009"/>
    <s v="2020-11-03T12:33:00.000+03:00"/>
    <m/>
    <n v="8.4700000000000006"/>
    <m/>
    <m/>
    <m/>
    <m/>
    <m/>
    <m/>
    <m/>
    <m/>
    <m/>
    <m/>
    <m/>
    <m/>
    <m/>
    <m/>
    <m/>
    <m/>
    <m/>
    <m/>
    <m/>
    <m/>
    <m/>
    <m/>
    <m/>
    <m/>
    <m/>
    <m/>
    <m/>
    <m/>
    <m/>
    <m/>
    <m/>
    <m/>
    <m/>
    <m/>
    <m/>
    <m/>
    <m/>
    <m/>
    <m/>
    <s v="No/Maya"/>
    <m/>
    <m/>
    <m/>
    <m/>
    <m/>
    <m/>
    <m/>
    <m/>
    <m/>
    <m/>
    <m/>
    <m/>
    <m/>
    <m/>
    <m/>
    <m/>
    <m/>
    <m/>
    <m/>
    <m/>
    <m/>
    <m/>
    <m/>
    <m/>
    <m/>
    <m/>
    <m/>
    <m/>
    <m/>
    <m/>
    <m/>
    <m/>
    <m/>
    <m/>
    <m/>
    <m/>
    <m/>
    <m/>
    <m/>
    <m/>
    <m/>
    <m/>
    <m/>
    <m/>
    <m/>
    <m/>
    <m/>
    <m/>
    <m/>
    <s v="The household representative thinks that the old stove and the new one are just same."/>
    <m/>
    <m/>
    <m/>
    <m/>
    <m/>
    <m/>
    <m/>
    <m/>
    <m/>
    <m/>
    <m/>
    <m/>
    <m/>
    <m/>
    <m/>
    <m/>
    <m/>
    <m/>
    <m/>
    <m/>
    <m/>
    <m/>
    <m/>
    <m/>
    <m/>
    <m/>
    <m/>
    <m/>
    <m/>
    <m/>
    <m/>
    <m/>
    <m/>
    <m/>
    <m/>
    <m/>
    <m/>
    <m/>
    <m/>
    <m/>
    <m/>
    <m/>
    <m/>
    <m/>
    <m/>
    <m/>
    <m/>
    <m/>
    <m/>
    <m/>
    <m/>
    <m/>
    <m/>
    <m/>
    <m/>
    <m/>
    <m/>
    <m/>
    <m/>
    <m/>
    <m/>
    <m/>
    <m/>
    <m/>
    <m/>
    <n v="72924933"/>
    <s v="ba0505fc-f87c-474e-9df1-4e42ae414342"/>
    <s v="2020-11-04T08:30:28"/>
    <m/>
    <s v="[]"/>
    <s v="submitted_via_web"/>
    <s v="burn"/>
    <m/>
    <n v="47"/>
    <n v="1.5500000000000007"/>
    <n v="1.7399999999999984"/>
    <n v="1.2400000000000002"/>
    <n v="0"/>
    <n v="0"/>
    <n v="0"/>
    <n v="0"/>
    <n v="0"/>
    <n v="0"/>
    <n v="0"/>
    <n v="0"/>
    <n v="0"/>
    <n v="1.5099999999999998"/>
    <n v="0"/>
    <n v="0"/>
    <n v="0"/>
    <n v="4.4544999999999994E-5"/>
    <n v="0"/>
    <n v="0"/>
    <n v="0"/>
    <n v="4.4544999999999994E-5"/>
    <n v="1"/>
    <n v="0"/>
    <n v="0"/>
    <n v="0"/>
    <x v="7"/>
    <x v="3"/>
    <n v="4.8"/>
    <n v="0.31458333333333333"/>
  </r>
  <r>
    <s v="2020-11-03T15:08:37.514+03:00"/>
    <s v="2020-11-21T10:24:49.130+03:00"/>
    <m/>
    <s v="Proceed"/>
    <s v="Yes/Haa"/>
    <s v="Yes/Haa"/>
    <s v="Yes/Haa"/>
    <s v="CA8"/>
    <x v="13"/>
    <s v="2020-10-31"/>
    <s v="2020-10-31T10:25:00.000+03:00"/>
    <s v="Xaliimo Dayib Muxumed"/>
    <n v="6"/>
    <n v="1"/>
    <n v="1"/>
    <n v="0"/>
    <x v="1"/>
    <n v="0"/>
    <n v="0"/>
    <n v="0"/>
    <n v="0"/>
    <n v="0"/>
    <n v="1"/>
    <n v="0"/>
    <s v="Idaacada"/>
    <n v="63403382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No 2nd Stove Girgirahaa 2aad malahaa"/>
    <m/>
    <m/>
    <m/>
    <m/>
    <m/>
    <s v="No 3rd Stove Girgirahaa 3aad malahaa"/>
    <m/>
    <m/>
    <m/>
    <m/>
    <m/>
    <s v="No 4th Stove Girgirahaa 4aad malahaa"/>
    <m/>
    <m/>
    <m/>
    <m/>
    <m/>
    <m/>
    <s v="3"/>
    <s v="Yes/Haa"/>
    <s v="2020-10-31T10:30:00.000+03:00"/>
    <n v="13"/>
    <s v="2020-11-01T10:28:00.000+03:00"/>
    <m/>
    <n v="8.5"/>
    <s v="2020-11-02T10:27:00.000+03:00"/>
    <m/>
    <n v="4.53"/>
    <s v="2020-11-03T10:25:00.000+03:00"/>
    <n v="13"/>
    <n v="13"/>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019"/>
    <s v="779f0fe2-e2fe-49a4-9af3-c126ba7ad444"/>
    <s v="2020-11-04T08:31:10"/>
    <m/>
    <s v="[]"/>
    <s v="submitted_via_web"/>
    <s v="burn"/>
    <m/>
    <n v="48"/>
    <n v="4.5"/>
    <n v="3.9699999999999998"/>
    <n v="4.5300000000000011"/>
    <n v="0"/>
    <n v="0"/>
    <n v="0"/>
    <n v="0"/>
    <n v="0"/>
    <n v="0"/>
    <n v="0"/>
    <n v="0"/>
    <n v="0"/>
    <n v="4.333333333333333"/>
    <n v="0"/>
    <n v="0"/>
    <n v="0"/>
    <n v="1.2783333333333331E-4"/>
    <n v="0"/>
    <n v="0"/>
    <n v="0"/>
    <n v="1.2783333333333331E-4"/>
    <n v="1"/>
    <n v="0"/>
    <n v="0"/>
    <n v="0"/>
    <x v="7"/>
    <x v="3"/>
    <n v="4.8"/>
    <n v="0.90277777777777779"/>
  </r>
  <r>
    <s v="2020-11-03T15:48:59.787+03:00"/>
    <s v="2020-11-21T10:22:37.586+03:00"/>
    <m/>
    <s v="Proceed"/>
    <s v="Yes/Haa"/>
    <s v="Yes/Haa"/>
    <s v="Yes/Haa"/>
    <s v="CG3"/>
    <x v="12"/>
    <s v="2020-10-31"/>
    <s v="2020-10-31T09:25:00.000+03:00"/>
    <s v="Ikraan Ibrahim maxamed"/>
    <n v="2"/>
    <n v="3"/>
    <n v="1"/>
    <n v="0"/>
    <x v="1"/>
    <n v="0"/>
    <n v="0"/>
    <n v="0"/>
    <n v="0"/>
    <n v="0"/>
    <n v="1"/>
    <n v="0"/>
    <s v="Idaacada"/>
    <n v="634402639"/>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0"/>
    <m/>
    <n v="0"/>
    <s v="No/maya"/>
    <m/>
    <s v="LPG Gaas"/>
    <s v="Any other type of stove--Girgireyaasha noocyada kale mid kastaba ha ahaadee."/>
    <s v="Dry Season--Jilaalka"/>
    <n v="3.5"/>
    <m/>
    <s v="No/maya"/>
    <s v="No 3rd Stove Girgirahaa 3aad malahaa"/>
    <m/>
    <m/>
    <m/>
    <m/>
    <m/>
    <s v="No 4th Stove Girgirahaa 4aad malahaa"/>
    <m/>
    <m/>
    <m/>
    <m/>
    <m/>
    <m/>
    <s v="2"/>
    <s v="Yes/Haa"/>
    <s v="2020-10-31T00:53:00.000+03:00"/>
    <n v="13"/>
    <s v="2020-11-01T09:23:00.000+03:00"/>
    <m/>
    <n v="13"/>
    <s v="2020-11-02T09:27:00.000+03:00"/>
    <m/>
    <n v="12.3"/>
    <s v="2020-11-03T09:25:00.000+03:00"/>
    <m/>
    <n v="10.93"/>
    <m/>
    <m/>
    <m/>
    <m/>
    <m/>
    <m/>
    <m/>
    <m/>
    <m/>
    <m/>
    <m/>
    <m/>
    <m/>
    <m/>
    <m/>
    <m/>
    <m/>
    <m/>
    <m/>
    <m/>
    <m/>
    <m/>
    <m/>
    <m/>
    <m/>
    <m/>
    <m/>
    <m/>
    <m/>
    <m/>
    <m/>
    <m/>
    <m/>
    <m/>
    <m/>
    <m/>
    <m/>
    <m/>
    <m/>
    <s v="Yes/Haa"/>
    <s v="2020-10-31T09:30:00.000+03:00"/>
    <n v="15.6"/>
    <s v="2020-11-01T09:23:00.000+03:00"/>
    <m/>
    <n v="13.56"/>
    <s v="2020-11-02T09:27:00.000+03:00"/>
    <m/>
    <n v="13.13"/>
    <s v="2020-11-03T09:25:00.000+03:00"/>
    <m/>
    <n v="12.3"/>
    <m/>
    <m/>
    <m/>
    <m/>
    <m/>
    <m/>
    <m/>
    <m/>
    <m/>
    <m/>
    <m/>
    <m/>
    <m/>
    <m/>
    <m/>
    <m/>
    <m/>
    <m/>
    <m/>
    <m/>
    <m/>
    <m/>
    <m/>
    <m/>
    <m/>
    <m/>
    <m/>
    <m/>
    <m/>
    <m/>
    <m/>
    <m/>
    <m/>
    <m/>
    <m/>
    <m/>
    <m/>
    <m/>
    <m/>
    <m/>
    <m/>
    <m/>
    <m/>
    <m/>
    <m/>
    <m/>
    <m/>
    <m/>
    <m/>
    <m/>
    <m/>
    <m/>
    <m/>
    <m/>
    <m/>
    <m/>
    <m/>
    <m/>
    <m/>
    <m/>
    <m/>
    <m/>
    <m/>
    <m/>
    <m/>
    <m/>
    <m/>
    <m/>
    <m/>
    <m/>
    <m/>
    <m/>
    <m/>
    <m/>
    <m/>
    <m/>
    <m/>
    <m/>
    <m/>
    <m/>
    <m/>
    <m/>
    <m/>
    <m/>
    <m/>
    <m/>
    <m/>
    <m/>
    <m/>
    <m/>
    <m/>
    <m/>
    <m/>
    <m/>
    <m/>
    <m/>
    <m/>
    <m/>
    <m/>
    <m/>
    <m/>
    <m/>
    <m/>
    <m/>
    <n v="72925020"/>
    <s v="99b8130d-8601-4a9e-8a1c-a30dd2486cd5"/>
    <s v="2020-11-04T08:31:11"/>
    <m/>
    <s v="[]"/>
    <s v="submitted_via_web"/>
    <s v="burn"/>
    <m/>
    <n v="49"/>
    <n v="0"/>
    <n v="0.69999999999999929"/>
    <n v="1.370000000000001"/>
    <n v="0"/>
    <n v="0"/>
    <n v="0"/>
    <n v="2.0399999999999991"/>
    <n v="0.42999999999999972"/>
    <n v="0.83000000000000007"/>
    <n v="0"/>
    <n v="0"/>
    <n v="0"/>
    <n v="0.69000000000000006"/>
    <n v="0"/>
    <n v="1.0999999999999996"/>
    <n v="0"/>
    <n v="2.0355000000000001E-5"/>
    <n v="0"/>
    <n v="5.2029999999999981E-5"/>
    <n v="0"/>
    <n v="7.2384999999999979E-5"/>
    <n v="0.2812046694757202"/>
    <n v="0"/>
    <n v="0.7187953305242798"/>
    <n v="0"/>
    <x v="7"/>
    <x v="3"/>
    <n v="4.4000000000000004"/>
    <n v="0.15681818181818183"/>
  </r>
  <r>
    <s v="2020-11-03T16:17:09.929+03:00"/>
    <s v="2020-11-21T10:18:21.061+03:00"/>
    <m/>
    <s v="Proceed"/>
    <s v="Yes/Haa"/>
    <s v="Yes/Haa"/>
    <s v="Yes/Haa"/>
    <s v="CG7"/>
    <x v="12"/>
    <s v="2020-10-31"/>
    <s v="2020-10-31T11:20:00.000+03:00"/>
    <s v="Umalkhey Yusuf Cali"/>
    <n v="5"/>
    <n v="6"/>
    <n v="4"/>
    <n v="0"/>
    <x v="1"/>
    <n v="0"/>
    <n v="0"/>
    <n v="0"/>
    <n v="0"/>
    <n v="0"/>
    <n v="1"/>
    <n v="0"/>
    <s v="Qunyar dega"/>
    <n v="63326023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
    <s v="Yes/Haa"/>
    <s v="2020-10-31T11:25:00.000+03:00"/>
    <n v="13"/>
    <s v="2020-11-01T11:20:00.000+03:00"/>
    <m/>
    <n v="10.73"/>
    <s v="2020-11-02T11:19:00.000+03:00"/>
    <m/>
    <n v="8.42"/>
    <s v="2020-11-03T11:21:00.000+03:00"/>
    <m/>
    <n v="6.83"/>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062"/>
    <s v="4d361fd5-d45f-4f94-a51d-e7af9277ddc9"/>
    <s v="2020-11-04T08:31:32"/>
    <m/>
    <s v="[]"/>
    <s v="submitted_via_web"/>
    <s v="burn"/>
    <m/>
    <n v="50"/>
    <n v="2.2699999999999996"/>
    <n v="2.3100000000000005"/>
    <n v="1.5899999999999999"/>
    <n v="0"/>
    <n v="0"/>
    <n v="0"/>
    <n v="0"/>
    <n v="0"/>
    <n v="0"/>
    <n v="0"/>
    <n v="0"/>
    <n v="0"/>
    <n v="2.0566666666666666"/>
    <n v="0"/>
    <n v="0"/>
    <n v="0"/>
    <n v="6.0671666666666664E-5"/>
    <n v="0"/>
    <n v="0"/>
    <n v="0"/>
    <n v="6.0671666666666664E-5"/>
    <n v="1"/>
    <n v="0"/>
    <n v="0"/>
    <n v="0"/>
    <x v="7"/>
    <x v="3"/>
    <n v="11.3"/>
    <n v="0.18200589970501474"/>
  </r>
  <r>
    <s v="2020-11-03T16:56:45.813+03:00"/>
    <s v="2020-11-21T10:16:20.333+03:00"/>
    <m/>
    <s v="Proceed"/>
    <s v="Yes/Haa"/>
    <s v="Yes/Haa"/>
    <s v="Yes/Haa"/>
    <s v="CG1"/>
    <x v="12"/>
    <s v="2020-10-31"/>
    <s v="2020-10-31T11:40:00.000+03:00"/>
    <s v="Nuura Abdilahi Muxumed"/>
    <n v="1"/>
    <n v="2"/>
    <n v="1"/>
    <n v="0"/>
    <x v="1"/>
    <n v="0"/>
    <n v="0"/>
    <n v="0"/>
    <n v="0"/>
    <n v="0"/>
    <n v="1"/>
    <n v="0"/>
    <s v="Buurta cable"/>
    <n v="63649177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
    <s v="Yes/Haa"/>
    <s v="2020-10-31T11:48:00.000+03:00"/>
    <n v="15.45"/>
    <s v="2020-11-01T11:40:00.000+03:00"/>
    <m/>
    <n v="12.88"/>
    <s v="2020-11-02T11:45:00.000+03:00"/>
    <m/>
    <n v="11.81"/>
    <s v="2020-11-03T11:35:00.000+03:00"/>
    <m/>
    <n v="9.1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064"/>
    <s v="1f264008-b290-4bcd-b8f7-2c758b34f747"/>
    <s v="2020-11-04T08:31:33"/>
    <m/>
    <s v="[]"/>
    <s v="submitted_via_web"/>
    <s v="burn"/>
    <m/>
    <n v="51"/>
    <n v="2.5699999999999985"/>
    <n v="1.0700000000000003"/>
    <n v="2.6400000000000006"/>
    <n v="0"/>
    <n v="0"/>
    <n v="0"/>
    <n v="0"/>
    <n v="0"/>
    <n v="0"/>
    <n v="0"/>
    <n v="0"/>
    <n v="0"/>
    <n v="2.0933333333333333"/>
    <n v="0"/>
    <n v="0"/>
    <n v="0"/>
    <n v="6.1753333333333324E-5"/>
    <n v="0"/>
    <n v="0"/>
    <n v="0"/>
    <n v="6.1753333333333324E-5"/>
    <n v="1"/>
    <n v="0"/>
    <n v="0"/>
    <n v="0"/>
    <x v="7"/>
    <x v="3"/>
    <n v="3.1"/>
    <n v="0.67526881720430099"/>
  </r>
  <r>
    <s v="2020-11-03T16:24:20.461+03:00"/>
    <s v="2020-11-21T10:14:14.964+03:00"/>
    <m/>
    <s v="Proceed"/>
    <s v="Yes/Haa"/>
    <s v="Yes/Haa"/>
    <s v="Yes/Haa"/>
    <s v="CG4"/>
    <x v="12"/>
    <s v="2020-10-31"/>
    <s v="2020-10-31T12:10:00.000+03:00"/>
    <s v="Safiya sheekh nur"/>
    <n v="0"/>
    <n v="2"/>
    <n v="2"/>
    <n v="0"/>
    <x v="1"/>
    <n v="0"/>
    <n v="0"/>
    <n v="0"/>
    <n v="0"/>
    <n v="0"/>
    <n v="1"/>
    <n v="0"/>
    <s v="Goljano"/>
    <n v="636314249"/>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1.5"/>
    <m/>
    <n v="10.5"/>
    <s v="No/maya"/>
    <m/>
    <s v="LPG Gaas"/>
    <s v="Any other type of stove--Girgireyaasha noocyada kale mid kastaba ha ahaadee."/>
    <s v="Dry Season--Jilaalka"/>
    <n v="2"/>
    <m/>
    <s v="No/maya"/>
    <s v="No 3rd Stove Girgirahaa 3aad malahaa"/>
    <m/>
    <m/>
    <m/>
    <m/>
    <m/>
    <s v="No 4th Stove Girgirahaa 4aad malahaa"/>
    <m/>
    <m/>
    <m/>
    <m/>
    <m/>
    <m/>
    <s v="2.30"/>
    <s v="Yes/Haa"/>
    <s v="2020-10-31T10:05:00.000+03:00"/>
    <n v="29.7"/>
    <s v="2020-11-01T10:03:00.000+03:00"/>
    <m/>
    <n v="27.61"/>
    <s v="2020-11-02T10:10:00.000+03:00"/>
    <m/>
    <n v="26.68"/>
    <s v="2020-11-03T10:15:00.000+03:00"/>
    <m/>
    <n v="26"/>
    <m/>
    <m/>
    <m/>
    <m/>
    <m/>
    <m/>
    <m/>
    <m/>
    <m/>
    <m/>
    <m/>
    <m/>
    <m/>
    <m/>
    <m/>
    <m/>
    <m/>
    <m/>
    <m/>
    <m/>
    <m/>
    <m/>
    <m/>
    <m/>
    <m/>
    <m/>
    <m/>
    <m/>
    <m/>
    <m/>
    <m/>
    <m/>
    <m/>
    <m/>
    <m/>
    <m/>
    <m/>
    <m/>
    <m/>
    <s v="Yes/Haa"/>
    <s v="2020-10-31T10:05:00.000+03:00"/>
    <n v="21.4"/>
    <s v="2020-11-01T10:03:00.000+03:00"/>
    <m/>
    <n v="19.29"/>
    <s v="2020-11-02T10:10:00.000+03:00"/>
    <m/>
    <n v="18.5"/>
    <s v="2020-11-03T10:15:00.000+03:00"/>
    <m/>
    <n v="17.399999999999999"/>
    <m/>
    <m/>
    <m/>
    <m/>
    <m/>
    <m/>
    <m/>
    <m/>
    <m/>
    <m/>
    <m/>
    <m/>
    <m/>
    <m/>
    <m/>
    <m/>
    <m/>
    <m/>
    <m/>
    <m/>
    <m/>
    <m/>
    <m/>
    <m/>
    <m/>
    <m/>
    <m/>
    <m/>
    <m/>
    <m/>
    <m/>
    <m/>
    <m/>
    <m/>
    <m/>
    <m/>
    <m/>
    <m/>
    <m/>
    <m/>
    <m/>
    <m/>
    <m/>
    <m/>
    <m/>
    <m/>
    <m/>
    <m/>
    <m/>
    <m/>
    <m/>
    <m/>
    <m/>
    <m/>
    <m/>
    <m/>
    <m/>
    <m/>
    <m/>
    <m/>
    <m/>
    <m/>
    <m/>
    <m/>
    <m/>
    <m/>
    <m/>
    <m/>
    <m/>
    <m/>
    <m/>
    <m/>
    <m/>
    <m/>
    <m/>
    <m/>
    <m/>
    <m/>
    <m/>
    <m/>
    <m/>
    <m/>
    <m/>
    <m/>
    <m/>
    <m/>
    <m/>
    <m/>
    <m/>
    <m/>
    <m/>
    <m/>
    <m/>
    <m/>
    <m/>
    <m/>
    <m/>
    <m/>
    <m/>
    <m/>
    <m/>
    <m/>
    <m/>
    <m/>
    <n v="72925093"/>
    <s v="078cbf00-10a8-4910-b93f-96c9f4e0b592"/>
    <s v="2020-11-04T08:31:48"/>
    <m/>
    <s v="[]"/>
    <s v="submitted_via_web"/>
    <s v="burn"/>
    <m/>
    <n v="52"/>
    <n v="2.09"/>
    <n v="0.92999999999999972"/>
    <n v="0.67999999999999972"/>
    <n v="0"/>
    <n v="0"/>
    <n v="0"/>
    <n v="2.1099999999999994"/>
    <n v="0.78999999999999915"/>
    <n v="1.1000000000000014"/>
    <n v="0"/>
    <n v="0"/>
    <n v="0"/>
    <n v="1.2333333333333332"/>
    <n v="0"/>
    <n v="1.3333333333333333"/>
    <n v="0"/>
    <n v="3.6383333333333328E-5"/>
    <n v="0"/>
    <n v="6.3066666666666664E-5"/>
    <n v="0"/>
    <n v="9.9449999999999991E-5"/>
    <n v="0.36584548349254231"/>
    <n v="0"/>
    <n v="0.63415451650745769"/>
    <n v="0"/>
    <x v="7"/>
    <x v="3"/>
    <n v="3.6"/>
    <n v="0.34259259259259256"/>
  </r>
  <r>
    <s v="2020-11-03T17:04:42.779+03:00"/>
    <s v="2020-11-21T10:07:28.716+03:00"/>
    <m/>
    <s v="Proceed"/>
    <s v="Yes/Haa"/>
    <s v="Yes/Haa"/>
    <s v="Yes/Haa"/>
    <s v="CG5"/>
    <x v="12"/>
    <s v="2020-10-31"/>
    <s v="2020-10-31T10:55:00.000+03:00"/>
    <s v="Nimco Ahmed Muse"/>
    <n v="1"/>
    <n v="6"/>
    <n v="2"/>
    <n v="1"/>
    <x v="1"/>
    <n v="0"/>
    <n v="0"/>
    <n v="0"/>
    <n v="0"/>
    <n v="0"/>
    <n v="1"/>
    <n v="0"/>
    <s v="Idaacda"/>
    <n v="63665714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No 2nd Stove Girgirahaa 2aad malahaa"/>
    <m/>
    <m/>
    <m/>
    <m/>
    <m/>
    <s v="No 3rd Stove Girgirahaa 3aad malahaa"/>
    <m/>
    <m/>
    <m/>
    <m/>
    <m/>
    <s v="No 4th Stove Girgirahaa 4aad malahaa"/>
    <m/>
    <m/>
    <m/>
    <m/>
    <m/>
    <m/>
    <s v="3"/>
    <s v="Yes/Haa"/>
    <s v="2020-10-31T11:00:00.000+03:00"/>
    <n v="16"/>
    <s v="2020-11-01T10:03:00.000+03:00"/>
    <m/>
    <n v="10.55"/>
    <s v="2020-11-02T11:00:00.000+03:00"/>
    <m/>
    <n v="9.94"/>
    <s v="2020-11-03T11:10:00.000+03:00"/>
    <m/>
    <n v="8.6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153"/>
    <s v="4f184831-48e6-4609-b769-914a58459ac1"/>
    <s v="2020-11-04T08:32:16"/>
    <m/>
    <s v="[]"/>
    <s v="submitted_via_web"/>
    <s v="burn"/>
    <m/>
    <n v="53"/>
    <n v="5.4499999999999993"/>
    <n v="0.61000000000000121"/>
    <n v="1.2799999999999994"/>
    <n v="0"/>
    <n v="0"/>
    <n v="0"/>
    <n v="0"/>
    <n v="0"/>
    <n v="0"/>
    <n v="0"/>
    <n v="0"/>
    <n v="0"/>
    <n v="2.4466666666666668"/>
    <n v="0"/>
    <n v="0"/>
    <n v="0"/>
    <n v="7.2176666666666663E-5"/>
    <n v="0"/>
    <n v="0"/>
    <n v="0"/>
    <n v="7.2176666666666663E-5"/>
    <n v="1"/>
    <n v="0"/>
    <n v="0"/>
    <n v="0"/>
    <x v="7"/>
    <x v="3"/>
    <n v="8.1000000000000014"/>
    <n v="0.30205761316872426"/>
  </r>
  <r>
    <s v="2020-11-03T17:15:28.990+03:00"/>
    <s v="2020-11-21T10:05:28.078+03:00"/>
    <m/>
    <s v="Proceed"/>
    <s v="Yes/Haa"/>
    <s v="Yes/Haa"/>
    <s v="Yes/Haa"/>
    <s v="CA6"/>
    <x v="14"/>
    <s v="2020-10-31"/>
    <s v="2020-10-31T10:06:00.000+03:00"/>
    <s v="Warda maxamud"/>
    <n v="1"/>
    <n v="2"/>
    <n v="2"/>
    <n v="0"/>
    <x v="1"/>
    <n v="0"/>
    <n v="0"/>
    <n v="0"/>
    <n v="0"/>
    <n v="0"/>
    <n v="1"/>
    <n v="0"/>
    <s v="Warabo salan"/>
    <n v="63381772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
    <s v="Yes/Haa"/>
    <s v="2020-10-31T22:40:00.000+03:00"/>
    <n v="16"/>
    <s v="2020-11-01T10:36:00.000+03:00"/>
    <m/>
    <n v="14.28"/>
    <s v="2020-11-02T10:29:00.000+03:00"/>
    <m/>
    <n v="12.18"/>
    <s v="2020-11-03T10:41:00.000+03:00"/>
    <m/>
    <n v="10.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196"/>
    <s v="458a4c50-7481-4fb0-b7a8-9d91f60e1dde"/>
    <s v="2020-11-04T08:32:32"/>
    <m/>
    <s v="[]"/>
    <s v="submitted_via_web"/>
    <s v="burn"/>
    <m/>
    <n v="54"/>
    <n v="1.7200000000000006"/>
    <n v="2.0999999999999996"/>
    <n v="1.4800000000000004"/>
    <n v="0"/>
    <n v="0"/>
    <n v="0"/>
    <n v="0"/>
    <n v="0"/>
    <n v="0"/>
    <n v="0"/>
    <n v="0"/>
    <n v="0"/>
    <n v="1.7666666666666668"/>
    <n v="0"/>
    <n v="0"/>
    <n v="0"/>
    <n v="5.2116666666666669E-5"/>
    <n v="0"/>
    <n v="0"/>
    <n v="0"/>
    <n v="5.2116666666666669E-5"/>
    <n v="1"/>
    <n v="0"/>
    <n v="0"/>
    <n v="0"/>
    <x v="7"/>
    <x v="3"/>
    <n v="4.0999999999999996"/>
    <n v="0.4308943089430895"/>
  </r>
  <r>
    <s v="2020-11-04T08:20:04.191+03:00"/>
    <s v="2020-11-21T10:03:35.073+03:00"/>
    <m/>
    <s v="Proceed"/>
    <s v="Yes/Haa"/>
    <s v="Yes/Haa"/>
    <s v="Yes/Haa"/>
    <s v="CA4"/>
    <x v="14"/>
    <s v="2020-10-31"/>
    <s v="2020-10-31T10:14:00.000+03:00"/>
    <s v="Xaliimo Maxamed Barkhad"/>
    <n v="2"/>
    <n v="1"/>
    <n v="5"/>
    <n v="0"/>
    <x v="1"/>
    <n v="0"/>
    <n v="0"/>
    <n v="0"/>
    <n v="0"/>
    <n v="0"/>
    <n v="1"/>
    <n v="0"/>
    <s v="Hilaac"/>
    <n v="634721829"/>
    <s v="Charcoal Dhuxul"/>
    <s v="Any other type of stove--Girgireyaasha noocyada kale mid kastaba ha ahaadee."/>
    <s v="Dry Season--Jilaalka"/>
    <n v="3.5"/>
    <m/>
    <n v="24.5"/>
    <s v="No/maya"/>
    <m/>
    <s v="No 2nd Stove Girgirahaa 2aad malahaa"/>
    <m/>
    <m/>
    <m/>
    <m/>
    <m/>
    <s v="No 3rd Stove Girgirahaa 3aad malahaa"/>
    <m/>
    <m/>
    <m/>
    <m/>
    <m/>
    <s v="No 4th Stove Girgirahaa 4aad malahaa"/>
    <m/>
    <m/>
    <m/>
    <m/>
    <m/>
    <m/>
    <s v="5"/>
    <s v="Yes/Haa"/>
    <s v="2020-10-31T22:20:00.000+03:00"/>
    <n v="22.2"/>
    <s v="2020-11-01T08:54:00.000+03:00"/>
    <m/>
    <n v="20.420000000000002"/>
    <s v="2020-11-02T09:11:00.000+03:00"/>
    <m/>
    <n v="18.399999999999999"/>
    <s v="2020-11-03T09:33:00.000+03:00"/>
    <m/>
    <n v="16.3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234"/>
    <s v="8d1ae0f5-87e8-44fd-be14-2be7cfd60322"/>
    <s v="2020-11-04T08:32:45"/>
    <m/>
    <s v="[]"/>
    <s v="submitted_via_web"/>
    <s v="burn"/>
    <m/>
    <n v="55"/>
    <n v="1.7799999999999976"/>
    <n v="2.0200000000000031"/>
    <n v="2.0399999999999991"/>
    <n v="0"/>
    <n v="0"/>
    <n v="0"/>
    <n v="0"/>
    <n v="0"/>
    <n v="0"/>
    <n v="0"/>
    <n v="0"/>
    <n v="0"/>
    <n v="1.9466666666666665"/>
    <n v="0"/>
    <n v="0"/>
    <n v="0"/>
    <n v="5.7426666666666663E-5"/>
    <n v="0"/>
    <n v="0"/>
    <n v="0"/>
    <n v="5.7426666666666663E-5"/>
    <n v="1"/>
    <n v="0"/>
    <n v="0"/>
    <n v="0"/>
    <x v="5"/>
    <x v="3"/>
    <n v="6.8"/>
    <n v="0.28627450980392155"/>
  </r>
  <r>
    <s v="2020-11-04T08:11:46.774+03:00"/>
    <s v="2020-11-21T10:01:09.915+03:00"/>
    <m/>
    <s v="Proceed"/>
    <s v="Yes/Haa"/>
    <s v="Yes/Haa"/>
    <s v="Yes/Haa"/>
    <s v="CA3"/>
    <x v="14"/>
    <s v="2020-10-31"/>
    <s v="2020-10-31T09:58:00.000+03:00"/>
    <s v="Muna Calmi Cali"/>
    <n v="3"/>
    <n v="1"/>
    <n v="1"/>
    <n v="0"/>
    <x v="1"/>
    <n v="0"/>
    <n v="0"/>
    <n v="0"/>
    <n v="0"/>
    <n v="0"/>
    <n v="1"/>
    <n v="0"/>
    <s v="Magalo ugaso"/>
    <n v="63646909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No 2nd Stove Girgirahaa 2aad malahaa"/>
    <m/>
    <m/>
    <m/>
    <m/>
    <m/>
    <s v="No 3rd Stove Girgirahaa 3aad malahaa"/>
    <m/>
    <m/>
    <m/>
    <m/>
    <m/>
    <s v="No 4th Stove Girgirahaa 4aad malahaa"/>
    <m/>
    <m/>
    <m/>
    <m/>
    <m/>
    <m/>
    <s v="5"/>
    <s v="Yes/Haa"/>
    <s v="2020-10-31T10:00:00.000+03:00"/>
    <n v="15.34"/>
    <s v="2020-11-01T10:06:00.000+03:00"/>
    <m/>
    <n v="14.3"/>
    <s v="2020-11-02T10:07:00.000+03:00"/>
    <m/>
    <n v="12.84"/>
    <s v="2020-11-03T10:11:00.000+03:00"/>
    <m/>
    <n v="10.52"/>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256"/>
    <s v="ca7a0c86-2058-4c8d-b6db-aff2eba8dea2"/>
    <s v="2020-11-04T08:32:58"/>
    <m/>
    <s v="[]"/>
    <s v="submitted_via_web"/>
    <s v="burn"/>
    <m/>
    <n v="56"/>
    <n v="1.0399999999999991"/>
    <n v="1.4600000000000009"/>
    <n v="2.3200000000000003"/>
    <n v="0"/>
    <n v="0"/>
    <n v="0"/>
    <n v="0"/>
    <n v="0"/>
    <n v="0"/>
    <n v="0"/>
    <n v="0"/>
    <n v="0"/>
    <n v="1.6066666666666667"/>
    <n v="0"/>
    <n v="0"/>
    <n v="0"/>
    <n v="4.739666666666666E-5"/>
    <n v="0"/>
    <n v="0"/>
    <n v="0"/>
    <n v="4.739666666666666E-5"/>
    <n v="1"/>
    <n v="0"/>
    <n v="0"/>
    <n v="0"/>
    <x v="5"/>
    <x v="3"/>
    <n v="3.3"/>
    <n v="0.4868686868686869"/>
  </r>
  <r>
    <s v="2020-11-04T08:25:23.531+03:00"/>
    <s v="2020-12-06T23:05:36.839+03:00"/>
    <m/>
    <s v="Proceed"/>
    <s v="Yes/Haa"/>
    <s v="Yes/Haa"/>
    <s v="Yes/Haa"/>
    <s v="CA2"/>
    <x v="14"/>
    <s v="2020-10-31"/>
    <s v="2020-10-31T09:45:00.000+03:00"/>
    <s v="Ifrax Abdilahi"/>
    <n v="6"/>
    <n v="1"/>
    <n v="2"/>
    <n v="0"/>
    <x v="1"/>
    <n v="0"/>
    <n v="0"/>
    <n v="0"/>
    <n v="0"/>
    <n v="0"/>
    <n v="1"/>
    <n v="0"/>
    <s v="150 street"/>
    <n v="63465039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
    <s v="Yes/Haa"/>
    <s v="2020-10-31T09:45:00.000+03:00"/>
    <n v="13"/>
    <s v="2020-11-01T08:18:00.000+03:00"/>
    <m/>
    <n v="11"/>
    <s v="2020-11-02T08:35:00.000+03:00"/>
    <m/>
    <n v="8.42"/>
    <s v="2020-11-03T08:30:00.000+03:00"/>
    <m/>
    <n v="6.8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279"/>
    <s v="698a1c2f-35c7-452d-bad3-2d154eff9387"/>
    <s v="2020-11-04T08:33:10"/>
    <m/>
    <s v="[]"/>
    <s v="submitted_via_web"/>
    <s v="burn"/>
    <m/>
    <n v="57"/>
    <n v="2"/>
    <n v="2.58"/>
    <n v="1.54"/>
    <n v="0"/>
    <n v="0"/>
    <n v="0"/>
    <n v="0"/>
    <n v="0"/>
    <n v="0"/>
    <n v="0"/>
    <n v="0"/>
    <n v="0"/>
    <n v="2.04"/>
    <n v="0"/>
    <n v="0"/>
    <n v="0"/>
    <n v="6.0180000000000003E-5"/>
    <n v="0"/>
    <n v="0"/>
    <n v="0"/>
    <n v="6.0180000000000003E-5"/>
    <n v="1"/>
    <n v="0"/>
    <n v="0"/>
    <n v="0"/>
    <x v="5"/>
    <x v="3"/>
    <n v="5.8"/>
    <n v="0.35172413793103452"/>
  </r>
  <r>
    <s v="2020-11-04T08:30:19.662+03:00"/>
    <s v="2020-11-21T09:57:16.399+03:00"/>
    <m/>
    <s v="Proceed"/>
    <s v="Yes/Haa"/>
    <s v="Yes/Haa"/>
    <s v="Yes/Haa"/>
    <s v="CA1"/>
    <x v="14"/>
    <s v="2020-10-31"/>
    <s v="2020-10-31T09:20:00.000+03:00"/>
    <s v="Yasmin Mustafe Cali"/>
    <n v="2"/>
    <n v="1"/>
    <n v="3"/>
    <n v="0"/>
    <x v="1"/>
    <n v="0"/>
    <n v="0"/>
    <n v="0"/>
    <n v="0"/>
    <n v="0"/>
    <n v="1"/>
    <n v="0"/>
    <s v="150 street"/>
    <n v="63698021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6"/>
    <s v="Yes/Haa"/>
    <s v="2020-10-31T09:20:00.000+03:00"/>
    <n v="15.6"/>
    <s v="2020-11-01T09:34:00.000+03:00"/>
    <m/>
    <n v="13.5"/>
    <s v="2020-11-02T09:37:00.000+03:00"/>
    <m/>
    <n v="11.84"/>
    <s v="2020-11-03T09:37:00.000+03:00"/>
    <m/>
    <n v="9.34"/>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299"/>
    <s v="7ef9e82f-604a-4b67-9cb7-0326a7529b71"/>
    <s v="2020-11-04T08:33:21"/>
    <m/>
    <s v="[]"/>
    <s v="submitted_via_web"/>
    <s v="burn"/>
    <m/>
    <n v="58"/>
    <n v="2.0999999999999996"/>
    <n v="1.6600000000000001"/>
    <n v="2.5"/>
    <n v="0"/>
    <n v="0"/>
    <n v="0"/>
    <n v="0"/>
    <n v="0"/>
    <n v="0"/>
    <n v="0"/>
    <n v="0"/>
    <n v="0"/>
    <n v="2.0866666666666664"/>
    <n v="0"/>
    <n v="0"/>
    <n v="0"/>
    <n v="6.1556666666666659E-5"/>
    <n v="0"/>
    <n v="0"/>
    <n v="0"/>
    <n v="6.1556666666666659E-5"/>
    <n v="1"/>
    <n v="0"/>
    <n v="0"/>
    <n v="0"/>
    <x v="5"/>
    <x v="3"/>
    <n v="4.8"/>
    <n v="0.43472222222222218"/>
  </r>
  <r>
    <s v="2020-11-04T08:35:21.893+03:00"/>
    <s v="2020-11-21T09:53:49.603+03:00"/>
    <m/>
    <s v="Proceed"/>
    <s v="Yes/Haa"/>
    <s v="Yes/Haa"/>
    <s v="Yes/Haa"/>
    <s v="CA5"/>
    <x v="14"/>
    <s v="2020-10-31"/>
    <s v="2020-10-31T10:30:00.000+03:00"/>
    <s v="Nasriin Abdirahmn Osman"/>
    <n v="5"/>
    <n v="3"/>
    <n v="1"/>
    <n v="0"/>
    <x v="1"/>
    <n v="0"/>
    <n v="0"/>
    <n v="0"/>
    <n v="0"/>
    <n v="0"/>
    <n v="1"/>
    <n v="0"/>
    <s v="Hilaac"/>
    <n v="634042295"/>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
    <s v="Yes/Haa"/>
    <s v="2020-10-31T10:45:00.000+03:00"/>
    <n v="22.58"/>
    <s v="2020-11-01T10:43:00.000+03:00"/>
    <m/>
    <n v="21.18"/>
    <s v="2020-11-02T10:46:00.000+03:00"/>
    <m/>
    <n v="20.46"/>
    <s v="2020-11-03T10:50:00.000+03:00"/>
    <m/>
    <n v="18.64"/>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357"/>
    <s v="86a271a1-d965-4ae2-aee7-1e64dfdd70ff"/>
    <s v="2020-11-04T08:33:44"/>
    <m/>
    <s v="[]"/>
    <s v="submitted_via_web"/>
    <s v="burn"/>
    <m/>
    <n v="59"/>
    <n v="1.3999999999999986"/>
    <n v="0.71999999999999886"/>
    <n v="1.8200000000000003"/>
    <n v="0"/>
    <n v="0"/>
    <n v="0"/>
    <n v="0"/>
    <n v="0"/>
    <n v="0"/>
    <n v="0"/>
    <n v="0"/>
    <n v="0"/>
    <n v="1.3133333333333326"/>
    <n v="0"/>
    <n v="0"/>
    <n v="0"/>
    <n v="3.8743333333333312E-5"/>
    <n v="0"/>
    <n v="0"/>
    <n v="0"/>
    <n v="3.8743333333333312E-5"/>
    <n v="1"/>
    <n v="0"/>
    <n v="0"/>
    <n v="0"/>
    <x v="5"/>
    <x v="3"/>
    <n v="5.9"/>
    <n v="0.22259887005649703"/>
  </r>
  <r>
    <s v="2020-11-04T10:12:24.526+03:00"/>
    <s v="2020-11-21T09:51:21.187+03:00"/>
    <m/>
    <s v="Proceed"/>
    <s v="Yes/Haa"/>
    <s v="Yes/Haa"/>
    <s v="Yes/Haa"/>
    <s v="CX1"/>
    <x v="15"/>
    <s v="2020-10-31"/>
    <s v="2020-10-31T09:00:00.000+03:00"/>
    <s v="Najax maxamed maxamud"/>
    <n v="3"/>
    <n v="4"/>
    <n v="3"/>
    <n v="0"/>
    <x v="1"/>
    <n v="0"/>
    <n v="0"/>
    <n v="0"/>
    <n v="0"/>
    <n v="0"/>
    <n v="1"/>
    <n v="0"/>
    <s v="Kilidhka"/>
    <n v="63496949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No 2nd Stove Girgirahaa 2aad malahaa"/>
    <m/>
    <m/>
    <m/>
    <m/>
    <m/>
    <s v="No 3rd Stove Girgirahaa 3aad malahaa"/>
    <m/>
    <m/>
    <m/>
    <m/>
    <m/>
    <s v="No 4th Stove Girgirahaa 4aad malahaa"/>
    <m/>
    <m/>
    <m/>
    <m/>
    <m/>
    <m/>
    <s v="3:30"/>
    <s v="Yes/Haa"/>
    <s v="2020-10-31T09:00:00.000+03:00"/>
    <n v="13.24"/>
    <s v="2020-10-31T09:10:00.000+03:00"/>
    <m/>
    <n v="10.67"/>
    <s v="2020-11-02T09:10:00.000+03:00"/>
    <m/>
    <n v="6.85"/>
    <s v="2020-11-03T09:15:00.000+03:00"/>
    <m/>
    <n v="5.72"/>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427"/>
    <s v="f3880a4c-259e-4509-9c4d-2a28bc153f2a"/>
    <s v="2020-11-04T08:34:00"/>
    <m/>
    <s v="[]"/>
    <s v="submitted_via_web"/>
    <s v="burn"/>
    <m/>
    <n v="60"/>
    <n v="2.5700000000000003"/>
    <n v="3.8200000000000003"/>
    <n v="1.1299999999999999"/>
    <n v="0"/>
    <n v="0"/>
    <n v="0"/>
    <n v="0"/>
    <n v="0"/>
    <n v="0"/>
    <n v="0"/>
    <n v="0"/>
    <n v="0"/>
    <n v="2.5066666666666668"/>
    <n v="0"/>
    <n v="0"/>
    <n v="0"/>
    <n v="7.3946666666666668E-5"/>
    <n v="0"/>
    <n v="0"/>
    <n v="0"/>
    <n v="7.3946666666666668E-5"/>
    <n v="1"/>
    <n v="0"/>
    <n v="0"/>
    <n v="0"/>
    <x v="5"/>
    <x v="3"/>
    <n v="7.7"/>
    <n v="0.32554112554112558"/>
  </r>
  <r>
    <s v="2020-11-04T10:29:20.873+03:00"/>
    <s v="2020-11-21T09:47:44.075+03:00"/>
    <m/>
    <s v="Proceed"/>
    <s v="Yes/Haa"/>
    <s v="Yes/Haa"/>
    <s v="Yes/Haa"/>
    <s v="CX2"/>
    <x v="16"/>
    <s v="2020-10-31"/>
    <s v="2020-10-31T09:50:00.000+03:00"/>
    <s v="Muna Maxamed cisman"/>
    <n v="6"/>
    <n v="3"/>
    <n v="1"/>
    <n v="0"/>
    <x v="1"/>
    <n v="0"/>
    <n v="0"/>
    <n v="0"/>
    <n v="0"/>
    <n v="0"/>
    <n v="1"/>
    <n v="0"/>
    <s v="Maclin harun"/>
    <n v="63423445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No 2nd Stove Girgirahaa 2aad malahaa"/>
    <m/>
    <m/>
    <m/>
    <m/>
    <m/>
    <s v="No 3rd Stove Girgirahaa 3aad malahaa"/>
    <m/>
    <m/>
    <m/>
    <m/>
    <m/>
    <s v="No 4th Stove Girgirahaa 4aad malahaa"/>
    <m/>
    <m/>
    <m/>
    <m/>
    <m/>
    <m/>
    <s v="3:30"/>
    <s v="Yes/Haa"/>
    <s v="2020-10-31T09:25:00.000+03:00"/>
    <n v="36.340000000000003"/>
    <s v="2020-11-01T09:51:00.000+03:00"/>
    <m/>
    <n v="33.200000000000003"/>
    <s v="2020-11-02T09:51:00.000+03:00"/>
    <m/>
    <n v="30.77"/>
    <s v="2020-11-03T09:56:00.000+03:00"/>
    <m/>
    <n v="29.31"/>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530"/>
    <s v="6d59f64a-e00b-4cfd-8b24-2ff8a02916b2"/>
    <s v="2020-11-04T08:34:33"/>
    <m/>
    <s v="[]"/>
    <s v="submitted_via_web"/>
    <s v="burn"/>
    <m/>
    <n v="62"/>
    <n v="3.1400000000000006"/>
    <n v="2.4300000000000033"/>
    <n v="1.4600000000000009"/>
    <n v="0"/>
    <n v="0"/>
    <n v="0"/>
    <n v="0"/>
    <n v="0"/>
    <n v="0"/>
    <n v="0"/>
    <n v="0"/>
    <n v="0"/>
    <n v="2.343333333333335"/>
    <n v="0"/>
    <n v="0"/>
    <n v="0"/>
    <n v="6.9128333333333381E-5"/>
    <n v="0"/>
    <n v="0"/>
    <n v="0"/>
    <n v="6.9128333333333381E-5"/>
    <n v="1"/>
    <n v="0"/>
    <n v="0"/>
    <n v="0"/>
    <x v="5"/>
    <x v="3"/>
    <n v="6.4"/>
    <n v="0.36614583333333356"/>
  </r>
  <r>
    <s v="2020-11-04T10:44:51.014+03:00"/>
    <s v="2021-04-01T09:04:15.731+03:00"/>
    <s v="burn"/>
    <s v="Proceed"/>
    <s v="Yes/Haa"/>
    <s v="Yes/Haa"/>
    <s v="Yes/Haa"/>
    <s v="AM4"/>
    <x v="17"/>
    <s v="2020-10-31"/>
    <s v="2020-10-31T08:30:00.000+03:00"/>
    <s v="Hibaaq abdi"/>
    <n v="3"/>
    <n v="1"/>
    <n v="2"/>
    <n v="0"/>
    <x v="1"/>
    <n v="0"/>
    <n v="0"/>
    <n v="0"/>
    <n v="0"/>
    <n v="0"/>
    <n v="1"/>
    <n v="0"/>
    <s v="Jigjiga yar"/>
    <n v="634621663"/>
    <s v="Charcoal Dhuxul"/>
    <s v="Any other type of stove--Girgireyaasha noocyada kale mid kastaba ha ahaadee."/>
    <s v="Dry Season--Jilaalka"/>
    <n v="3.5"/>
    <m/>
    <n v="24.5"/>
    <s v="No/maya"/>
    <m/>
    <s v="No 2nd Stove Girgirahaa 2aad malahaa"/>
    <m/>
    <m/>
    <m/>
    <m/>
    <m/>
    <s v="No 3rd Stove Girgirahaa 3aad malahaa"/>
    <m/>
    <m/>
    <m/>
    <m/>
    <m/>
    <s v="No 4th Stove Girgirahaa 4aad malahaa"/>
    <m/>
    <m/>
    <m/>
    <m/>
    <m/>
    <m/>
    <s v="3:30"/>
    <s v="Yes/Haa"/>
    <s v="2020-10-31T08:34:00.000+03:00"/>
    <n v="20.49"/>
    <s v="2020-10-31T08:33:00.000+03:00"/>
    <n v="0"/>
    <n v="17.739999999999998"/>
    <s v="2020-11-01T08:37:00.000+03:00"/>
    <n v="0"/>
    <n v="13.69"/>
    <s v="2020-11-03T08:34:00.000+03:00"/>
    <n v="0"/>
    <n v="12.02"/>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565"/>
    <s v="c84f6760-b71e-4117-bbd1-aca7bfafa228"/>
    <s v="2020-11-04T08:34:47"/>
    <m/>
    <s v="[]"/>
    <s v="submitted_via_web"/>
    <s v="burn"/>
    <m/>
    <n v="63"/>
    <n v="2.75"/>
    <n v="4.0499999999999989"/>
    <n v="1.67"/>
    <n v="0"/>
    <n v="0"/>
    <n v="0"/>
    <n v="0"/>
    <n v="0"/>
    <n v="0"/>
    <n v="0"/>
    <n v="0"/>
    <n v="0"/>
    <n v="2.8233333333333328"/>
    <n v="0"/>
    <n v="0"/>
    <n v="0"/>
    <n v="8.3288333333333313E-5"/>
    <n v="0"/>
    <n v="0"/>
    <n v="0"/>
    <n v="8.3288333333333313E-5"/>
    <n v="1"/>
    <n v="0"/>
    <n v="0"/>
    <n v="0"/>
    <x v="5"/>
    <x v="3"/>
    <n v="4.3"/>
    <n v="0.65658914728682161"/>
  </r>
  <r>
    <s v="2020-11-04T10:50:28.908+03:00"/>
    <s v="2020-12-06T22:58:33.522+03:00"/>
    <m/>
    <s v="Proceed"/>
    <s v="Yes/Haa"/>
    <s v="Yes/Haa"/>
    <s v="Yes/Haa"/>
    <s v="CX3"/>
    <x v="15"/>
    <s v="2020-10-31"/>
    <s v="2020-10-31T09:25:00.000+03:00"/>
    <s v="Casha Abdirahmn Abdilahi"/>
    <n v="6"/>
    <n v="1"/>
    <n v="1"/>
    <n v="0"/>
    <x v="1"/>
    <n v="0"/>
    <n v="0"/>
    <n v="0"/>
    <n v="0"/>
    <n v="0"/>
    <n v="1"/>
    <n v="0"/>
    <s v="Kilidhka"/>
    <n v="63403399"/>
    <s v="Charcoal Dhuxul"/>
    <s v="Any other type of stove--Girgireyaasha noocyada kale mid kastaba ha ahaadee."/>
    <s v="Dry Season--Jilaalka"/>
    <n v="3.5"/>
    <m/>
    <n v="24.5"/>
    <s v="No/maya"/>
    <m/>
    <s v="No 2nd Stove Girgirahaa 2aad malahaa"/>
    <m/>
    <m/>
    <m/>
    <m/>
    <m/>
    <s v="No 3rd Stove Girgirahaa 3aad malahaa"/>
    <m/>
    <m/>
    <m/>
    <m/>
    <m/>
    <s v="No 4th Stove Girgirahaa 4aad malahaa"/>
    <m/>
    <m/>
    <m/>
    <m/>
    <m/>
    <m/>
    <s v="2:30"/>
    <s v="Yes/Haa"/>
    <s v="2020-10-31T09:27:00.000+03:00"/>
    <n v="16.09"/>
    <s v="2020-11-01T09:29:00.000+03:00"/>
    <m/>
    <n v="14.38"/>
    <s v="2020-11-02T09:24:00.000+03:00"/>
    <m/>
    <n v="12.97"/>
    <s v="2020-11-03T09:28:00.000+03:00"/>
    <m/>
    <n v="10.6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630"/>
    <s v="020877cf-cd7d-41e8-b6b9-8272fd8c3a1b"/>
    <s v="2020-11-04T08:35:23"/>
    <m/>
    <s v="[]"/>
    <s v="submitted_via_web"/>
    <s v="burn"/>
    <m/>
    <n v="65"/>
    <n v="1.7099999999999991"/>
    <n v="1.4100000000000001"/>
    <n v="2.3100000000000005"/>
    <n v="0"/>
    <n v="0"/>
    <n v="0"/>
    <n v="0"/>
    <n v="0"/>
    <n v="0"/>
    <n v="0"/>
    <n v="0"/>
    <n v="0"/>
    <n v="1.8099999999999998"/>
    <n v="0"/>
    <n v="0"/>
    <n v="0"/>
    <n v="5.3394999999999993E-5"/>
    <n v="0"/>
    <n v="0"/>
    <n v="0"/>
    <n v="5.3394999999999993E-5"/>
    <n v="1"/>
    <n v="0"/>
    <n v="0"/>
    <n v="0"/>
    <x v="5"/>
    <x v="3"/>
    <n v="4.8"/>
    <n v="0.37708333333333333"/>
  </r>
  <r>
    <s v="2020-11-04T10:55:19.997+03:00"/>
    <s v="2020-12-06T22:56:04.483+03:00"/>
    <m/>
    <s v="Proceed"/>
    <s v="Yes/Haa"/>
    <s v="Yes/Haa"/>
    <s v="Yes/Haa"/>
    <s v="CX7"/>
    <x v="15"/>
    <s v="2020-10-31"/>
    <s v="2020-10-31T11:00:00.000+03:00"/>
    <s v="Nimco Yusuf sicid"/>
    <n v="1"/>
    <n v="1"/>
    <n v="2"/>
    <n v="0"/>
    <x v="1"/>
    <n v="0"/>
    <n v="0"/>
    <n v="0"/>
    <n v="0"/>
    <n v="0"/>
    <n v="1"/>
    <n v="0"/>
    <s v="Kilidhka"/>
    <n v="634860698"/>
    <s v="Charcoal Dhuxul"/>
    <s v="Any other type of stove--Girgireyaasha noocyada kale mid kastaba ha ahaadee."/>
    <s v="Dry Season--Jilaalka"/>
    <n v="3.5"/>
    <m/>
    <n v="24.5"/>
    <s v="No/maya"/>
    <m/>
    <s v="No 2nd Stove Girgirahaa 2aad malahaa"/>
    <m/>
    <m/>
    <m/>
    <m/>
    <m/>
    <s v="No 3rd Stove Girgirahaa 3aad malahaa"/>
    <m/>
    <m/>
    <m/>
    <m/>
    <m/>
    <s v="No 4th Stove Girgirahaa 4aad malahaa"/>
    <m/>
    <m/>
    <m/>
    <m/>
    <m/>
    <m/>
    <s v="3:30"/>
    <s v="Yes/Haa"/>
    <s v="2020-10-31T11:01:00.000+03:00"/>
    <n v="13.1"/>
    <s v="2020-11-01T11:03:00.000+03:00"/>
    <m/>
    <n v="11.36"/>
    <s v="2020-11-02T11:06:00.000+03:00"/>
    <m/>
    <n v="10.84"/>
    <s v="2020-11-03T11:05:00.000+03:00"/>
    <m/>
    <n v="8.1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653"/>
    <s v="d76078aa-b7ba-4bdd-8708-3f34c3275a91"/>
    <s v="2020-11-04T08:35:39"/>
    <m/>
    <s v="[]"/>
    <s v="submitted_via_web"/>
    <s v="burn"/>
    <m/>
    <n v="66"/>
    <n v="1.7400000000000002"/>
    <n v="0.51999999999999957"/>
    <n v="2.67"/>
    <n v="0"/>
    <n v="0"/>
    <n v="0"/>
    <n v="0"/>
    <n v="0"/>
    <n v="0"/>
    <n v="0"/>
    <n v="0"/>
    <n v="0"/>
    <n v="1.6433333333333333"/>
    <n v="0"/>
    <n v="0"/>
    <n v="0"/>
    <n v="4.8478333333333326E-5"/>
    <n v="0"/>
    <n v="0"/>
    <n v="0"/>
    <n v="4.8478333333333326E-5"/>
    <n v="1"/>
    <n v="0"/>
    <n v="0"/>
    <n v="0"/>
    <x v="5"/>
    <x v="3"/>
    <n v="3.3"/>
    <n v="0.49797979797979802"/>
  </r>
  <r>
    <s v="2020-11-04T11:16:56.684+03:00"/>
    <s v="2020-11-21T09:08:56.839+03:00"/>
    <m/>
    <s v="Proceed"/>
    <s v="Yes/Haa"/>
    <s v="Yes/Haa"/>
    <s v="Yes/Haa"/>
    <s v="CX4"/>
    <x v="15"/>
    <s v="2020-10-31"/>
    <s v="2020-10-31T10:10:00.000+03:00"/>
    <s v="Najax Axmed Abdilahi"/>
    <n v="0"/>
    <n v="4"/>
    <n v="2"/>
    <n v="0"/>
    <x v="1"/>
    <n v="0"/>
    <n v="0"/>
    <n v="0"/>
    <n v="0"/>
    <n v="0"/>
    <n v="1"/>
    <n v="0"/>
    <s v="Macalin harun"/>
    <n v="63353867"/>
    <s v="Charcoal Dhuxul"/>
    <s v="A three-stone fire, or a conventional system with no improved  combustion air supply or flue gas ventillation system,  i.e. without a grate or chimney &quot;--Girgiraha lagu isticmaalo 3 dhagax ee nidaamka caadiga ah oo aan layn hawo dabka olalinaysa /hawo gaa"/>
    <s v="Dry Season--Jilaalka"/>
    <n v="3.5"/>
    <m/>
    <n v="24.5"/>
    <s v="No/maya"/>
    <m/>
    <s v="No 2nd Stove Girgirahaa 2aad malahaa"/>
    <m/>
    <m/>
    <m/>
    <m/>
    <m/>
    <s v="No 3rd Stove Girgirahaa 3aad malahaa"/>
    <m/>
    <m/>
    <m/>
    <m/>
    <m/>
    <s v="No 4th Stove Girgirahaa 4aad malahaa"/>
    <m/>
    <m/>
    <m/>
    <m/>
    <m/>
    <m/>
    <s v="3.50"/>
    <s v="Yes/Haa"/>
    <s v="2020-10-31T10:10:00.000+03:00"/>
    <n v="13.18"/>
    <s v="2020-11-01T10:10:00.000+03:00"/>
    <m/>
    <n v="10.67"/>
    <s v="2020-11-02T10:15:00.000+03:00"/>
    <m/>
    <n v="6.8"/>
    <s v="2020-11-03T10:17:00.000+03:00"/>
    <m/>
    <n v="5.5"/>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5801"/>
    <s v="832c183b-7b21-4631-a377-c72cf42dd565"/>
    <s v="2020-11-04T08:37:09"/>
    <m/>
    <s v="[]"/>
    <s v="submitted_via_web"/>
    <s v="burn"/>
    <m/>
    <n v="70"/>
    <n v="2.5099999999999998"/>
    <n v="3.87"/>
    <n v="1.2999999999999998"/>
    <n v="0"/>
    <n v="0"/>
    <n v="0"/>
    <n v="0"/>
    <n v="0"/>
    <n v="0"/>
    <n v="0"/>
    <n v="0"/>
    <n v="0"/>
    <n v="2.56"/>
    <n v="0"/>
    <n v="0"/>
    <n v="0"/>
    <n v="7.5520000000000009E-5"/>
    <n v="0"/>
    <n v="0"/>
    <n v="0"/>
    <n v="7.5520000000000009E-5"/>
    <n v="1"/>
    <n v="0"/>
    <n v="0"/>
    <n v="0"/>
    <x v="5"/>
    <x v="3"/>
    <n v="5.2"/>
    <n v="0.49230769230769228"/>
  </r>
  <r>
    <s v="2020-11-04T11:29:15.604+03:00"/>
    <s v="2020-12-06T23:12:51.727+03:00"/>
    <m/>
    <s v="Proceed"/>
    <s v="Yes/Haa"/>
    <s v="Yes/Haa"/>
    <s v="Yes/Haa"/>
    <s v="NM 2"/>
    <x v="18"/>
    <s v="2020-10-31"/>
    <s v="2020-10-31T09:00:00.000+03:00"/>
    <s v="Hibo A/lahi geedi"/>
    <n v="3"/>
    <n v="2"/>
    <n v="2"/>
    <n v="0"/>
    <x v="1"/>
    <n v="0"/>
    <n v="0"/>
    <n v="0"/>
    <n v="0"/>
    <n v="0"/>
    <n v="1"/>
    <n v="0"/>
    <s v="Pepsi/  Ahmed dhagah"/>
    <n v="63404959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00"/>
    <s v="Yes/Haa"/>
    <s v="2020-10-31T09:00:00.000+03:00"/>
    <n v="14.88"/>
    <s v="2020-10-31T09:00:00.000+03:00"/>
    <m/>
    <n v="13.12"/>
    <s v="2020-11-01T09:02:00.000+03:00"/>
    <m/>
    <n v="9.94"/>
    <s v="2020-11-02T09:05:00.000+03:00"/>
    <m/>
    <n v="7.95"/>
    <m/>
    <m/>
    <m/>
    <m/>
    <m/>
    <m/>
    <m/>
    <m/>
    <m/>
    <m/>
    <m/>
    <m/>
    <m/>
    <m/>
    <m/>
    <m/>
    <m/>
    <m/>
    <m/>
    <m/>
    <m/>
    <m/>
    <m/>
    <m/>
    <m/>
    <m/>
    <m/>
    <m/>
    <m/>
    <m/>
    <m/>
    <m/>
    <m/>
    <m/>
    <m/>
    <m/>
    <m/>
    <m/>
    <m/>
    <s v="No/Maya"/>
    <m/>
    <m/>
    <m/>
    <m/>
    <m/>
    <m/>
    <m/>
    <m/>
    <m/>
    <m/>
    <m/>
    <m/>
    <m/>
    <m/>
    <m/>
    <m/>
    <m/>
    <m/>
    <m/>
    <m/>
    <m/>
    <m/>
    <m/>
    <m/>
    <m/>
    <m/>
    <m/>
    <m/>
    <m/>
    <m/>
    <m/>
    <m/>
    <m/>
    <m/>
    <m/>
    <m/>
    <m/>
    <m/>
    <m/>
    <m/>
    <m/>
    <m/>
    <m/>
    <m/>
    <m/>
    <m/>
    <m/>
    <m/>
    <m/>
    <s v="Dont you give us your jikos"/>
    <m/>
    <m/>
    <m/>
    <m/>
    <m/>
    <m/>
    <m/>
    <m/>
    <m/>
    <m/>
    <m/>
    <m/>
    <m/>
    <m/>
    <m/>
    <m/>
    <m/>
    <m/>
    <m/>
    <m/>
    <m/>
    <m/>
    <m/>
    <m/>
    <m/>
    <m/>
    <m/>
    <m/>
    <m/>
    <m/>
    <m/>
    <m/>
    <m/>
    <m/>
    <m/>
    <m/>
    <m/>
    <m/>
    <m/>
    <m/>
    <m/>
    <m/>
    <m/>
    <m/>
    <m/>
    <m/>
    <m/>
    <m/>
    <m/>
    <m/>
    <m/>
    <m/>
    <m/>
    <m/>
    <m/>
    <m/>
    <m/>
    <m/>
    <m/>
    <m/>
    <m/>
    <m/>
    <m/>
    <m/>
    <m/>
    <n v="72926385"/>
    <s v="01b5d4dc-572a-4dd2-a193-463c25cf4c75"/>
    <s v="2020-11-04T08:41:59"/>
    <m/>
    <s v="[]"/>
    <s v="submitted_via_web"/>
    <s v="burn"/>
    <m/>
    <n v="71"/>
    <n v="1.7600000000000016"/>
    <n v="3.1799999999999997"/>
    <n v="1.9899999999999993"/>
    <n v="0"/>
    <n v="0"/>
    <n v="0"/>
    <n v="0"/>
    <n v="0"/>
    <n v="0"/>
    <n v="0"/>
    <n v="0"/>
    <n v="0"/>
    <n v="2.31"/>
    <n v="0"/>
    <n v="0"/>
    <n v="0"/>
    <n v="6.8144999999999992E-5"/>
    <n v="0"/>
    <n v="0"/>
    <n v="0"/>
    <n v="6.8144999999999992E-5"/>
    <n v="1"/>
    <n v="0"/>
    <n v="0"/>
    <n v="0"/>
    <x v="5"/>
    <x v="3"/>
    <n v="5.0999999999999996"/>
    <n v="0.45294117647058829"/>
  </r>
  <r>
    <s v="2020-11-04T12:41:06.422+03:00"/>
    <s v="2020-11-21T02:18:35.141+03:00"/>
    <m/>
    <s v="Proceed"/>
    <s v="Yes/Haa"/>
    <s v="Yes/Haa"/>
    <s v="Yes/Haa"/>
    <s v="NM 3"/>
    <x v="18"/>
    <s v="2020-10-31"/>
    <s v="2020-10-31T09:40:00.000+03:00"/>
    <s v="Muna Harun Osman"/>
    <n v="8"/>
    <n v="7"/>
    <n v="3"/>
    <n v="0"/>
    <x v="1"/>
    <n v="0"/>
    <n v="0"/>
    <n v="0"/>
    <n v="0"/>
    <n v="0"/>
    <n v="1"/>
    <n v="0"/>
    <s v="Siiney/Axmed Dhagax"/>
    <n v="63486665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4"/>
    <m/>
    <n v="28"/>
    <s v="No/maya"/>
    <m/>
    <s v="No 2nd Stove Girgirahaa 2aad malahaa"/>
    <m/>
    <m/>
    <m/>
    <m/>
    <m/>
    <s v="No 3rd Stove Girgirahaa 3aad malahaa"/>
    <m/>
    <m/>
    <m/>
    <m/>
    <m/>
    <s v="No 4th Stove Girgirahaa 4aad malahaa"/>
    <m/>
    <m/>
    <m/>
    <m/>
    <m/>
    <m/>
    <s v="6.30"/>
    <s v="Yes/Haa"/>
    <s v="2020-10-31T09:40:00.000+03:00"/>
    <n v="14.23"/>
    <s v="2020-11-01T09:38:00.000+03:00"/>
    <m/>
    <n v="9.6"/>
    <s v="2020-11-02T09:41:00.000+03:00"/>
    <m/>
    <n v="4.43"/>
    <s v="2020-11-02T09:41:00.000+03:00"/>
    <n v="13.6"/>
    <n v="12.7"/>
    <s v="No"/>
    <m/>
    <m/>
    <m/>
    <m/>
    <m/>
    <m/>
    <m/>
    <m/>
    <m/>
    <m/>
    <m/>
    <m/>
    <m/>
    <m/>
    <m/>
    <m/>
    <m/>
    <m/>
    <m/>
    <m/>
    <m/>
    <m/>
    <m/>
    <m/>
    <m/>
    <m/>
    <m/>
    <m/>
    <m/>
    <m/>
    <m/>
    <m/>
    <m/>
    <m/>
    <m/>
    <m/>
    <m/>
    <m/>
    <s v="No/Maya"/>
    <m/>
    <m/>
    <m/>
    <m/>
    <m/>
    <m/>
    <m/>
    <m/>
    <m/>
    <m/>
    <m/>
    <s v="No/Maya"/>
    <m/>
    <m/>
    <m/>
    <m/>
    <m/>
    <m/>
    <m/>
    <m/>
    <m/>
    <m/>
    <m/>
    <s v="No/Maya"/>
    <m/>
    <m/>
    <m/>
    <m/>
    <m/>
    <m/>
    <m/>
    <m/>
    <m/>
    <m/>
    <m/>
    <s v="No/Maya"/>
    <m/>
    <m/>
    <m/>
    <m/>
    <m/>
    <m/>
    <m/>
    <m/>
    <m/>
    <m/>
    <m/>
    <m/>
    <m/>
    <s v="What will you give us after survey?"/>
    <m/>
    <m/>
    <m/>
    <m/>
    <m/>
    <m/>
    <m/>
    <m/>
    <m/>
    <m/>
    <m/>
    <m/>
    <m/>
    <m/>
    <m/>
    <m/>
    <m/>
    <m/>
    <m/>
    <m/>
    <m/>
    <m/>
    <m/>
    <m/>
    <m/>
    <m/>
    <m/>
    <m/>
    <m/>
    <m/>
    <m/>
    <m/>
    <m/>
    <m/>
    <m/>
    <m/>
    <m/>
    <m/>
    <m/>
    <m/>
    <m/>
    <m/>
    <m/>
    <m/>
    <m/>
    <m/>
    <m/>
    <m/>
    <m/>
    <m/>
    <m/>
    <m/>
    <m/>
    <m/>
    <m/>
    <m/>
    <m/>
    <m/>
    <m/>
    <m/>
    <m/>
    <m/>
    <m/>
    <m/>
    <m/>
    <n v="72933481"/>
    <s v="da9b0a9b-27ad-4171-8e39-af6cbc028f33"/>
    <s v="2020-11-04T09:47:58"/>
    <m/>
    <s v="[]"/>
    <s v="submitted_via_web"/>
    <s v="burn"/>
    <m/>
    <n v="72"/>
    <n v="4.6300000000000008"/>
    <n v="5.17"/>
    <n v="5.33"/>
    <n v="0"/>
    <n v="0"/>
    <n v="0"/>
    <n v="0"/>
    <n v="0"/>
    <n v="0"/>
    <n v="0"/>
    <n v="0"/>
    <n v="0"/>
    <n v="5.0433333333333339"/>
    <n v="0"/>
    <n v="0"/>
    <n v="0"/>
    <n v="1.4877833333333334E-4"/>
    <n v="0"/>
    <n v="0"/>
    <n v="0"/>
    <n v="1.4877833333333334E-4"/>
    <n v="1"/>
    <n v="0"/>
    <n v="0"/>
    <n v="0"/>
    <x v="5"/>
    <x v="3"/>
    <n v="12.600000000000001"/>
    <n v="0.40026455026455027"/>
  </r>
  <r>
    <s v="2020-11-04T14:12:59.660+03:00"/>
    <s v="2020-11-21T01:54:12.965+03:00"/>
    <m/>
    <s v="Proceed"/>
    <s v="Yes/Haa"/>
    <s v="Yes/Haa"/>
    <s v="Yes/Haa"/>
    <s v="NM 5"/>
    <x v="18"/>
    <s v="2020-10-31"/>
    <s v="2020-10-31T09:56:00.000+03:00"/>
    <s v="Cibado cumar cisman"/>
    <n v="0"/>
    <n v="2"/>
    <n v="2"/>
    <n v="0"/>
    <x v="1"/>
    <n v="0"/>
    <n v="0"/>
    <n v="0"/>
    <n v="0"/>
    <n v="0"/>
    <n v="1"/>
    <n v="0"/>
    <s v="October"/>
    <n v="63400808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0.56999999999999995"/>
    <m/>
    <n v="3.9899999999999998"/>
    <s v="No/maya"/>
    <m/>
    <s v="LPG Gaas"/>
    <s v="Any other type of stove--Girgireyaasha noocyada kale mid kastaba ha ahaadee."/>
    <s v="Dry Season--Jilaalka"/>
    <n v="0.43"/>
    <m/>
    <s v="No/maya"/>
    <s v="No 3rd Stove Girgirahaa 3aad malahaa"/>
    <m/>
    <m/>
    <m/>
    <m/>
    <m/>
    <s v="No 4th Stove Girgirahaa 4aad malahaa"/>
    <m/>
    <m/>
    <m/>
    <m/>
    <m/>
    <m/>
    <s v="6.00"/>
    <s v="Yes/Haa"/>
    <s v="2020-10-31T09:56:00.000+03:00"/>
    <n v="14.02"/>
    <s v="2020-11-01T09:58:00.000+03:00"/>
    <m/>
    <n v="12.91"/>
    <s v="2020-11-02T09:57:00.000+03:00"/>
    <m/>
    <n v="9.1"/>
    <s v="2020-11-03T09:55:00.000+03:00"/>
    <m/>
    <n v="6.7"/>
    <s v="No"/>
    <m/>
    <m/>
    <m/>
    <m/>
    <m/>
    <m/>
    <m/>
    <m/>
    <m/>
    <m/>
    <m/>
    <m/>
    <m/>
    <m/>
    <m/>
    <m/>
    <m/>
    <m/>
    <m/>
    <m/>
    <m/>
    <m/>
    <m/>
    <m/>
    <m/>
    <m/>
    <m/>
    <m/>
    <m/>
    <m/>
    <m/>
    <m/>
    <m/>
    <m/>
    <m/>
    <m/>
    <m/>
    <m/>
    <s v="Yes/Haa"/>
    <s v="2020-10-31T08:58:00.000+03:00"/>
    <n v="15.18"/>
    <s v="2020-11-01T09:58:00.000+03:00"/>
    <m/>
    <n v="14.9"/>
    <s v="2020-11-02T09:57:00.000+03:00"/>
    <m/>
    <n v="14.34"/>
    <s v="2020-11-03T09:55:00.000+03:00"/>
    <m/>
    <n v="14.34"/>
    <s v="No/Maya"/>
    <m/>
    <m/>
    <m/>
    <m/>
    <m/>
    <m/>
    <m/>
    <m/>
    <m/>
    <m/>
    <m/>
    <s v="No/Maya"/>
    <m/>
    <m/>
    <m/>
    <m/>
    <m/>
    <m/>
    <m/>
    <m/>
    <m/>
    <m/>
    <m/>
    <s v="No/Maya"/>
    <m/>
    <m/>
    <m/>
    <m/>
    <m/>
    <m/>
    <m/>
    <m/>
    <m/>
    <m/>
    <m/>
    <m/>
    <m/>
    <s v="What will you bring us?"/>
    <m/>
    <m/>
    <m/>
    <m/>
    <m/>
    <m/>
    <m/>
    <m/>
    <m/>
    <m/>
    <m/>
    <m/>
    <m/>
    <m/>
    <m/>
    <m/>
    <m/>
    <m/>
    <m/>
    <m/>
    <m/>
    <m/>
    <m/>
    <m/>
    <m/>
    <m/>
    <m/>
    <m/>
    <m/>
    <m/>
    <m/>
    <m/>
    <m/>
    <m/>
    <m/>
    <m/>
    <m/>
    <m/>
    <m/>
    <m/>
    <m/>
    <m/>
    <m/>
    <m/>
    <m/>
    <m/>
    <m/>
    <m/>
    <m/>
    <m/>
    <m/>
    <m/>
    <m/>
    <m/>
    <m/>
    <m/>
    <m/>
    <m/>
    <m/>
    <m/>
    <m/>
    <m/>
    <m/>
    <m/>
    <m/>
    <n v="72944441"/>
    <s v="f39fe5d1-f411-472f-9b9a-085225e7aa49"/>
    <s v="2020-11-04T11:25:36"/>
    <m/>
    <s v="[]"/>
    <s v="submitted_via_web"/>
    <s v="burn"/>
    <m/>
    <n v="73"/>
    <n v="1.1099999999999994"/>
    <n v="3.8100000000000005"/>
    <n v="2.3999999999999995"/>
    <n v="0"/>
    <n v="0"/>
    <n v="0"/>
    <n v="0.27999999999999936"/>
    <n v="0.5600000000000005"/>
    <n v="0"/>
    <n v="0"/>
    <n v="0"/>
    <n v="0"/>
    <n v="2.44"/>
    <n v="0"/>
    <n v="0.27999999999999997"/>
    <n v="0"/>
    <n v="7.1979999999999999E-5"/>
    <n v="0"/>
    <n v="1.3243999999999999E-5"/>
    <n v="0"/>
    <n v="8.5223999999999996E-5"/>
    <n v="0.84459776588754343"/>
    <n v="0"/>
    <n v="0.15540223411245657"/>
    <n v="0"/>
    <x v="5"/>
    <x v="3"/>
    <n v="3.6"/>
    <n v="0.6777777777777777"/>
  </r>
  <r>
    <s v="2020-11-04T14:26:26.081+03:00"/>
    <s v="2020-12-06T18:58:02.090+03:00"/>
    <m/>
    <s v="Proceed"/>
    <s v="Yes/Haa"/>
    <s v="Yes/Haa"/>
    <s v="Yes/Haa"/>
    <s v="KM 1"/>
    <x v="19"/>
    <s v="2020-10-31"/>
    <s v="2020-10-31T10:12:00.000+03:00"/>
    <s v="Nicima Xasan muxumed"/>
    <n v="3"/>
    <n v="1"/>
    <n v="1"/>
    <n v="0"/>
    <x v="1"/>
    <n v="0"/>
    <n v="0"/>
    <n v="0"/>
    <n v="0"/>
    <n v="0"/>
    <n v="1"/>
    <n v="0"/>
    <s v="October"/>
    <n v="634105675"/>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LPG Gaas"/>
    <s v="Any other type of stove--Girgireyaasha noocyada kale mid kastaba ha ahaadee."/>
    <s v="Dry Season--Jilaalka"/>
    <n v="3"/>
    <m/>
    <s v="No/maya"/>
    <s v="No 3rd Stove Girgirahaa 3aad malahaa"/>
    <m/>
    <m/>
    <m/>
    <m/>
    <m/>
    <s v="No 4th Stove Girgirahaa 4aad malahaa"/>
    <m/>
    <m/>
    <m/>
    <m/>
    <m/>
    <m/>
    <s v="2"/>
    <s v="Yes/Haa"/>
    <s v="2020-10-31T10:12:00.000+03:00"/>
    <n v="13.2"/>
    <s v="2020-11-01T10:10:00.000+03:00"/>
    <m/>
    <n v="12.79"/>
    <s v="2020-11-02T10:12:00.000+03:00"/>
    <m/>
    <n v="12.26"/>
    <s v="2020-11-03T10:15:00.000+03:00"/>
    <m/>
    <n v="11.32"/>
    <m/>
    <m/>
    <m/>
    <m/>
    <m/>
    <m/>
    <m/>
    <m/>
    <m/>
    <m/>
    <m/>
    <m/>
    <m/>
    <m/>
    <m/>
    <m/>
    <m/>
    <m/>
    <m/>
    <m/>
    <m/>
    <m/>
    <m/>
    <m/>
    <m/>
    <m/>
    <m/>
    <m/>
    <m/>
    <m/>
    <m/>
    <m/>
    <m/>
    <m/>
    <m/>
    <m/>
    <m/>
    <m/>
    <m/>
    <s v="Yes/Haa"/>
    <s v="2020-10-31T10:12:00.000+03:00"/>
    <n v="10.8"/>
    <s v="2020-11-01T10:10:00.000+03:00"/>
    <m/>
    <n v="9.3000000000000007"/>
    <s v="2020-11-02T10:12:00.000+03:00"/>
    <m/>
    <n v="8.6"/>
    <s v="2020-11-03T10:15:00.000+03:00"/>
    <m/>
    <n v="8.6"/>
    <m/>
    <m/>
    <m/>
    <m/>
    <m/>
    <m/>
    <m/>
    <m/>
    <m/>
    <m/>
    <m/>
    <m/>
    <m/>
    <m/>
    <m/>
    <m/>
    <m/>
    <m/>
    <m/>
    <m/>
    <m/>
    <m/>
    <m/>
    <m/>
    <m/>
    <m/>
    <m/>
    <m/>
    <m/>
    <m/>
    <m/>
    <m/>
    <m/>
    <m/>
    <m/>
    <m/>
    <m/>
    <m/>
    <m/>
    <m/>
    <m/>
    <m/>
    <m/>
    <m/>
    <m/>
    <m/>
    <m/>
    <m/>
    <m/>
    <m/>
    <m/>
    <m/>
    <m/>
    <m/>
    <m/>
    <m/>
    <m/>
    <m/>
    <m/>
    <m/>
    <m/>
    <m/>
    <m/>
    <m/>
    <m/>
    <m/>
    <m/>
    <m/>
    <m/>
    <m/>
    <m/>
    <m/>
    <m/>
    <m/>
    <m/>
    <m/>
    <m/>
    <m/>
    <m/>
    <m/>
    <m/>
    <m/>
    <m/>
    <m/>
    <m/>
    <m/>
    <m/>
    <m/>
    <m/>
    <m/>
    <m/>
    <m/>
    <m/>
    <m/>
    <m/>
    <m/>
    <m/>
    <m/>
    <m/>
    <m/>
    <m/>
    <m/>
    <m/>
    <m/>
    <n v="72945428"/>
    <s v="ea5902b7-0fbc-44eb-a5e9-acbb3ec37d58"/>
    <s v="2020-11-04T11:34:06"/>
    <m/>
    <s v="[]"/>
    <s v="submitted_via_web"/>
    <s v="burn"/>
    <m/>
    <n v="74"/>
    <n v="0.41000000000000014"/>
    <n v="0.52999999999999936"/>
    <n v="0.9399999999999995"/>
    <n v="0"/>
    <n v="0"/>
    <n v="0"/>
    <n v="1.5"/>
    <n v="0.70000000000000107"/>
    <n v="0"/>
    <n v="0"/>
    <n v="0"/>
    <n v="0"/>
    <n v="0.62666666666666637"/>
    <n v="0"/>
    <n v="0.73333333333333373"/>
    <n v="0"/>
    <n v="1.8486666666666657E-5"/>
    <n v="0"/>
    <n v="3.4686666666666688E-5"/>
    <n v="0"/>
    <n v="5.3173333333333348E-5"/>
    <n v="0.34766800401203585"/>
    <n v="0"/>
    <n v="0.6523319959879641"/>
    <n v="0"/>
    <x v="5"/>
    <x v="3"/>
    <n v="3.3"/>
    <n v="0.18989898989898982"/>
  </r>
  <r>
    <s v="2020-11-04T14:34:30.979+03:00"/>
    <s v="2020-11-21T01:28:07.763+03:00"/>
    <m/>
    <s v="Proceed"/>
    <s v="Yes/Haa"/>
    <s v="Yes/Haa"/>
    <s v="Yes/Haa"/>
    <s v="KM 2"/>
    <x v="19"/>
    <s v="2020-10-31"/>
    <s v="2020-10-31T10:28:00.000+03:00"/>
    <s v="Layla ibrahim mohamed"/>
    <n v="2"/>
    <n v="5"/>
    <n v="0"/>
    <n v="0"/>
    <x v="1"/>
    <n v="0"/>
    <n v="0"/>
    <n v="0"/>
    <n v="0"/>
    <n v="0"/>
    <n v="1"/>
    <n v="0"/>
    <s v="Siinay"/>
    <n v="63634889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3.30"/>
    <s v="Yes/Haa"/>
    <s v="2020-10-31T10:28:00.000+03:00"/>
    <n v="16.04"/>
    <s v="2020-11-01T10:30:00.000+03:00"/>
    <m/>
    <n v="12.9"/>
    <s v="2020-10-31T10:25:00.000+03:00"/>
    <m/>
    <n v="8.6999999999999993"/>
    <s v="2020-11-03T10:28:00.000+03:00"/>
    <m/>
    <n v="5.5"/>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46348"/>
    <s v="1c0883e6-f105-4a10-a882-182696f3a82d"/>
    <s v="2020-11-04T11:40:29"/>
    <m/>
    <s v="[]"/>
    <s v="submitted_via_web"/>
    <s v="burn"/>
    <m/>
    <n v="75"/>
    <n v="3.1399999999999988"/>
    <n v="4.2000000000000011"/>
    <n v="3.1999999999999993"/>
    <n v="0"/>
    <n v="0"/>
    <n v="0"/>
    <n v="0"/>
    <n v="0"/>
    <n v="0"/>
    <n v="0"/>
    <n v="0"/>
    <n v="0"/>
    <n v="3.5133333333333332"/>
    <n v="0"/>
    <n v="0"/>
    <n v="0"/>
    <n v="1.0364333333333332E-4"/>
    <n v="0"/>
    <n v="0"/>
    <n v="0"/>
    <n v="1.0364333333333332E-4"/>
    <n v="1"/>
    <n v="0"/>
    <n v="0"/>
    <n v="0"/>
    <x v="5"/>
    <x v="3"/>
    <n v="5"/>
    <n v="0.70266666666666666"/>
  </r>
  <r>
    <s v="2020-11-04T21:13:26.102+03:00"/>
    <s v="2021-04-01T09:07:47.918+03:00"/>
    <s v="burn"/>
    <s v="Proceed"/>
    <s v="Yes/Haa"/>
    <s v="Yes/Haa"/>
    <s v="Yes/Haa"/>
    <s v="KM 3"/>
    <x v="19"/>
    <s v="2020-10-31"/>
    <s v="2020-10-31T09:40:00.000+03:00"/>
    <s v="Muna Mohamed Mooge"/>
    <n v="8"/>
    <n v="1"/>
    <n v="2"/>
    <n v="0"/>
    <x v="1"/>
    <n v="0"/>
    <n v="0"/>
    <n v="0"/>
    <n v="0"/>
    <n v="0"/>
    <n v="1"/>
    <n v="0"/>
    <s v="Stadium area"/>
    <n v="63459013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8.00"/>
    <s v="Yes/Haa"/>
    <s v="2020-10-31T09:40:00.000+03:00"/>
    <n v="13.12"/>
    <s v="2020-11-01T10:39:00.000+03:00"/>
    <n v="0"/>
    <n v="9.4499999999999993"/>
    <s v="2020-11-02T10:41:00.000+03:00"/>
    <n v="4"/>
    <n v="13.15"/>
    <s v="2020-11-03T10:40:00.000+03:00"/>
    <n v="0"/>
    <n v="9.6999999999999993"/>
    <m/>
    <m/>
    <m/>
    <m/>
    <m/>
    <m/>
    <m/>
    <m/>
    <m/>
    <m/>
    <m/>
    <m/>
    <m/>
    <m/>
    <m/>
    <m/>
    <m/>
    <m/>
    <m/>
    <m/>
    <m/>
    <m/>
    <m/>
    <m/>
    <m/>
    <m/>
    <m/>
    <m/>
    <m/>
    <m/>
    <m/>
    <m/>
    <m/>
    <m/>
    <m/>
    <m/>
    <m/>
    <m/>
    <m/>
    <s v="No/Maya"/>
    <m/>
    <m/>
    <m/>
    <m/>
    <m/>
    <m/>
    <m/>
    <m/>
    <m/>
    <m/>
    <m/>
    <m/>
    <m/>
    <m/>
    <m/>
    <m/>
    <m/>
    <m/>
    <m/>
    <m/>
    <m/>
    <m/>
    <m/>
    <m/>
    <m/>
    <m/>
    <m/>
    <m/>
    <m/>
    <m/>
    <m/>
    <m/>
    <m/>
    <m/>
    <m/>
    <m/>
    <m/>
    <m/>
    <m/>
    <m/>
    <m/>
    <m/>
    <m/>
    <m/>
    <m/>
    <m/>
    <m/>
    <m/>
    <m/>
    <s v="Why dont you give us ur jikos"/>
    <m/>
    <m/>
    <m/>
    <m/>
    <m/>
    <m/>
    <m/>
    <m/>
    <m/>
    <m/>
    <m/>
    <m/>
    <m/>
    <m/>
    <m/>
    <m/>
    <m/>
    <m/>
    <m/>
    <m/>
    <m/>
    <m/>
    <m/>
    <m/>
    <m/>
    <m/>
    <m/>
    <m/>
    <m/>
    <m/>
    <m/>
    <m/>
    <m/>
    <m/>
    <m/>
    <m/>
    <m/>
    <m/>
    <m/>
    <m/>
    <m/>
    <m/>
    <m/>
    <m/>
    <m/>
    <m/>
    <m/>
    <m/>
    <m/>
    <m/>
    <m/>
    <m/>
    <m/>
    <m/>
    <m/>
    <m/>
    <m/>
    <m/>
    <m/>
    <m/>
    <m/>
    <m/>
    <m/>
    <m/>
    <m/>
    <n v="72991653"/>
    <s v="4ec798c5-8a18-4e29-9593-37da65694378"/>
    <s v="2020-11-04T18:20:45"/>
    <m/>
    <s v="[]"/>
    <s v="submitted_via_web"/>
    <s v="burn"/>
    <m/>
    <n v="76"/>
    <n v="3.67"/>
    <n v="0.29999999999999893"/>
    <n v="3.4500000000000011"/>
    <n v="0"/>
    <n v="0"/>
    <n v="0"/>
    <n v="0"/>
    <n v="0"/>
    <n v="0"/>
    <n v="0"/>
    <n v="0"/>
    <n v="0"/>
    <n v="2.4733333333333332"/>
    <n v="0"/>
    <n v="0"/>
    <n v="0"/>
    <n v="7.296333333333332E-5"/>
    <n v="0"/>
    <n v="0"/>
    <n v="0"/>
    <n v="7.296333333333332E-5"/>
    <n v="1"/>
    <n v="0"/>
    <n v="0"/>
    <n v="0"/>
    <x v="5"/>
    <x v="3"/>
    <n v="6.8"/>
    <n v="0.36372549019607842"/>
  </r>
  <r>
    <s v="2020-10-25T19:56:08.821+03:00"/>
    <s v="2020-11-20T18:21:54.895+03:00"/>
    <m/>
    <s v="Proceed"/>
    <s v="Yes/Haa"/>
    <s v="Yes/Haa"/>
    <s v="Yes/Haa"/>
    <s v="P00765831"/>
    <x v="20"/>
    <s v="2020-10-31"/>
    <s v="2020-10-31T08:29:00.000+03:00"/>
    <s v="Hani Mohamed"/>
    <n v="4"/>
    <n v="0"/>
    <n v="1"/>
    <n v="0"/>
    <x v="3"/>
    <n v="0"/>
    <n v="0"/>
    <n v="0"/>
    <n v="0"/>
    <n v="0"/>
    <n v="0"/>
    <n v="1"/>
    <s v="Boondheere"/>
    <n v="617483820"/>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5"/>
    <s v="Yes/Haa"/>
    <s v="2020-10-31T08:32:00.000+03:00"/>
    <n v="20.6"/>
    <s v="2020-11-01T08:30:00.000+03:00"/>
    <m/>
    <n v="19.739999999999998"/>
    <s v="2020-11-02T08:36:00.000+03:00"/>
    <n v="0"/>
    <n v="18.809999999999999"/>
    <s v="2020-11-03T08:28:00.000+03:00"/>
    <n v="0"/>
    <n v="18.02"/>
    <s v="Yes"/>
    <m/>
    <m/>
    <m/>
    <m/>
    <m/>
    <m/>
    <m/>
    <m/>
    <m/>
    <m/>
    <m/>
    <m/>
    <s v="0.0"/>
    <m/>
    <m/>
    <m/>
    <m/>
    <m/>
    <m/>
    <m/>
    <m/>
    <m/>
    <m/>
    <m/>
    <s v="0.0"/>
    <m/>
    <m/>
    <m/>
    <m/>
    <m/>
    <m/>
    <m/>
    <m/>
    <m/>
    <m/>
    <m/>
    <m/>
    <m/>
    <s v="No/Maya"/>
    <m/>
    <m/>
    <m/>
    <m/>
    <m/>
    <m/>
    <m/>
    <m/>
    <m/>
    <m/>
    <m/>
    <s v="No/Maya"/>
    <m/>
    <m/>
    <m/>
    <m/>
    <m/>
    <m/>
    <m/>
    <m/>
    <m/>
    <m/>
    <m/>
    <m/>
    <m/>
    <m/>
    <m/>
    <m/>
    <m/>
    <m/>
    <m/>
    <m/>
    <m/>
    <m/>
    <m/>
    <s v="No/Maya"/>
    <m/>
    <m/>
    <m/>
    <m/>
    <m/>
    <m/>
    <m/>
    <m/>
    <m/>
    <m/>
    <m/>
    <m/>
    <m/>
    <m/>
    <m/>
    <m/>
    <m/>
    <m/>
    <m/>
    <m/>
    <m/>
    <m/>
    <m/>
    <m/>
    <m/>
    <m/>
    <m/>
    <m/>
    <m/>
    <m/>
    <m/>
    <m/>
    <m/>
    <m/>
    <m/>
    <m/>
    <m/>
    <m/>
    <m/>
    <m/>
    <m/>
    <m/>
    <m/>
    <m/>
    <m/>
    <m/>
    <m/>
    <m/>
    <m/>
    <m/>
    <m/>
    <m/>
    <m/>
    <m/>
    <m/>
    <m/>
    <m/>
    <m/>
    <m/>
    <m/>
    <m/>
    <m/>
    <m/>
    <m/>
    <m/>
    <m/>
    <m/>
    <m/>
    <m/>
    <m/>
    <m/>
    <m/>
    <m/>
    <m/>
    <m/>
    <m/>
    <m/>
    <m/>
    <m/>
    <n v="73113873"/>
    <s v="b3c37a5b-4eb1-43bb-b9a6-a56460f41274"/>
    <s v="2020-11-05T15:24:00"/>
    <m/>
    <s v="[]"/>
    <s v="submitted_via_web"/>
    <s v="burn"/>
    <m/>
    <n v="78"/>
    <n v="0.86000000000000298"/>
    <n v="0.92999999999999972"/>
    <n v="0.78999999999999915"/>
    <n v="0"/>
    <n v="0"/>
    <n v="0"/>
    <n v="0"/>
    <n v="0"/>
    <n v="0"/>
    <n v="0"/>
    <n v="0"/>
    <n v="0"/>
    <n v="0.86000000000000065"/>
    <n v="0"/>
    <n v="0"/>
    <n v="0"/>
    <n v="2.5370000000000016E-5"/>
    <n v="0"/>
    <n v="0"/>
    <n v="0"/>
    <n v="2.5370000000000016E-5"/>
    <n v="1"/>
    <n v="0"/>
    <n v="0"/>
    <n v="0"/>
    <x v="8"/>
    <x v="4"/>
    <n v="3"/>
    <n v="0.2866666666666669"/>
  </r>
  <r>
    <s v="2020-10-25T19:56:40.568+03:00"/>
    <s v="2020-11-20T18:16:23.848+03:00"/>
    <m/>
    <s v="Proceed"/>
    <s v="Yes/Haa"/>
    <s v="Yes/Haa"/>
    <s v="Yes/Haa"/>
    <s v="P00765831"/>
    <x v="20"/>
    <s v="2020-10-26"/>
    <s v="2020-10-26T08:24:00.000+03:00"/>
    <s v="Fadumo Aadan"/>
    <n v="2"/>
    <n v="3"/>
    <n v="3"/>
    <n v="1"/>
    <x v="3"/>
    <n v="0"/>
    <n v="0"/>
    <n v="0"/>
    <n v="0"/>
    <n v="0"/>
    <n v="0"/>
    <n v="1"/>
    <s v="Dayniile"/>
    <n v="619649793"/>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
    <s v="Yes/Haa"/>
    <s v="2020-10-26T08:31:00.000+03:00"/>
    <n v="29.8"/>
    <s v="2020-10-26T08:36:00.000+03:00"/>
    <m/>
    <n v="28.6"/>
    <s v="2020-10-28T08:32:00.000+03:00"/>
    <n v="0"/>
    <n v="27.62"/>
    <s v="2020-10-29T08:22:00.000+03:00"/>
    <n v="0"/>
    <n v="26.75"/>
    <s v="Yes"/>
    <s v="2020-10-26T08:24:00.000+03:00"/>
    <m/>
    <m/>
    <m/>
    <m/>
    <m/>
    <m/>
    <m/>
    <m/>
    <m/>
    <m/>
    <s v="2020-11-04T08:36:00.000+03:00"/>
    <s v="0.0"/>
    <m/>
    <m/>
    <m/>
    <m/>
    <m/>
    <m/>
    <m/>
    <m/>
    <m/>
    <m/>
    <m/>
    <s v="0.0"/>
    <m/>
    <m/>
    <m/>
    <m/>
    <m/>
    <m/>
    <m/>
    <m/>
    <m/>
    <m/>
    <m/>
    <s v="0.0"/>
    <m/>
    <s v="No/Maya"/>
    <m/>
    <m/>
    <m/>
    <m/>
    <m/>
    <m/>
    <m/>
    <m/>
    <m/>
    <m/>
    <m/>
    <s v="No/Maya"/>
    <m/>
    <m/>
    <m/>
    <m/>
    <m/>
    <m/>
    <m/>
    <m/>
    <m/>
    <m/>
    <m/>
    <s v="No/Maya"/>
    <m/>
    <m/>
    <m/>
    <m/>
    <m/>
    <m/>
    <m/>
    <m/>
    <m/>
    <m/>
    <m/>
    <s v="No/Maya"/>
    <m/>
    <m/>
    <m/>
    <m/>
    <m/>
    <m/>
    <m/>
    <m/>
    <m/>
    <m/>
    <m/>
    <m/>
    <m/>
    <m/>
    <m/>
    <m/>
    <m/>
    <m/>
    <m/>
    <m/>
    <m/>
    <m/>
    <m/>
    <m/>
    <m/>
    <m/>
    <m/>
    <m/>
    <m/>
    <m/>
    <m/>
    <m/>
    <m/>
    <m/>
    <m/>
    <m/>
    <m/>
    <m/>
    <m/>
    <m/>
    <m/>
    <m/>
    <m/>
    <m/>
    <m/>
    <m/>
    <m/>
    <m/>
    <m/>
    <m/>
    <m/>
    <m/>
    <m/>
    <m/>
    <m/>
    <m/>
    <m/>
    <m/>
    <m/>
    <m/>
    <m/>
    <m/>
    <m/>
    <m/>
    <m/>
    <m/>
    <m/>
    <m/>
    <m/>
    <m/>
    <m/>
    <m/>
    <m/>
    <m/>
    <m/>
    <m/>
    <m/>
    <m/>
    <m/>
    <n v="73113875"/>
    <s v="72dbfd7f-6b91-47df-be45-eb1687d96973"/>
    <s v="2020-11-05T15:24:01"/>
    <m/>
    <s v="[]"/>
    <s v="submitted_via_web"/>
    <s v="burn"/>
    <m/>
    <n v="79"/>
    <n v="1.1999999999999993"/>
    <n v="0.98000000000000043"/>
    <n v="0.87000000000000099"/>
    <n v="0"/>
    <n v="0"/>
    <n v="0"/>
    <n v="0"/>
    <n v="0"/>
    <n v="0"/>
    <n v="0"/>
    <n v="0"/>
    <n v="0"/>
    <n v="1.0166666666666668"/>
    <n v="0"/>
    <n v="0"/>
    <n v="0"/>
    <n v="2.9991666666666669E-5"/>
    <n v="0"/>
    <n v="0"/>
    <n v="0"/>
    <n v="2.9991666666666669E-5"/>
    <n v="1"/>
    <n v="0"/>
    <n v="0"/>
    <n v="0"/>
    <x v="8"/>
    <x v="4"/>
    <n v="7.2"/>
    <n v="0.14120370370370372"/>
  </r>
  <r>
    <s v="2020-10-28T15:30:03.068+03:00"/>
    <s v="2020-11-21T00:30:31.769+03:00"/>
    <m/>
    <s v="Proceed"/>
    <s v="Yes/Haa"/>
    <s v="Yes/Haa"/>
    <s v="Yes/Haa"/>
    <s v="P00765831"/>
    <x v="21"/>
    <s v="2020-10-26"/>
    <s v="2020-10-26T08:25:00.000+03:00"/>
    <s v="Ramlo Ali"/>
    <n v="4"/>
    <n v="1"/>
    <n v="1"/>
    <n v="1"/>
    <x v="3"/>
    <n v="0"/>
    <n v="0"/>
    <n v="0"/>
    <n v="0"/>
    <n v="0"/>
    <n v="0"/>
    <n v="1"/>
    <s v="Nasteexo/Madino"/>
    <n v="61807075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00"/>
    <s v="Yes/Haa"/>
    <s v="2020-10-26T08:33:00.000+03:00"/>
    <n v="17"/>
    <s v="2020-10-26T08:20:00.000+03:00"/>
    <n v="0"/>
    <n v="16.3"/>
    <s v="2020-10-28T08:28:00.000+03:00"/>
    <n v="0"/>
    <n v="15.63"/>
    <s v="2020-10-29T08:33:00.000+03:00"/>
    <n v="0"/>
    <n v="15.01"/>
    <s v="Yes"/>
    <m/>
    <m/>
    <m/>
    <m/>
    <m/>
    <m/>
    <m/>
    <m/>
    <m/>
    <m/>
    <m/>
    <m/>
    <s v="0.0"/>
    <m/>
    <m/>
    <m/>
    <m/>
    <m/>
    <m/>
    <m/>
    <m/>
    <m/>
    <m/>
    <m/>
    <s v="0.0"/>
    <m/>
    <m/>
    <m/>
    <m/>
    <m/>
    <m/>
    <m/>
    <m/>
    <m/>
    <m/>
    <m/>
    <s v="0.0"/>
    <m/>
    <s v="No/Maya"/>
    <m/>
    <m/>
    <m/>
    <m/>
    <m/>
    <m/>
    <m/>
    <m/>
    <m/>
    <m/>
    <m/>
    <s v="No/Maya"/>
    <m/>
    <m/>
    <m/>
    <m/>
    <m/>
    <m/>
    <m/>
    <m/>
    <m/>
    <m/>
    <m/>
    <s v="No/Maya"/>
    <m/>
    <m/>
    <m/>
    <m/>
    <m/>
    <m/>
    <m/>
    <m/>
    <m/>
    <m/>
    <m/>
    <s v="Yes/Haa"/>
    <s v="Charcoal"/>
    <m/>
    <m/>
    <s v="2020-10-27T08:20:00.000+03:00"/>
    <n v="0"/>
    <m/>
    <m/>
    <n v="0"/>
    <m/>
    <m/>
    <n v="0"/>
    <n v="0"/>
    <m/>
    <m/>
    <m/>
    <m/>
    <m/>
    <m/>
    <m/>
    <m/>
    <m/>
    <m/>
    <m/>
    <m/>
    <m/>
    <m/>
    <m/>
    <m/>
    <m/>
    <m/>
    <m/>
    <m/>
    <m/>
    <m/>
    <m/>
    <m/>
    <m/>
    <m/>
    <m/>
    <m/>
    <m/>
    <m/>
    <m/>
    <m/>
    <m/>
    <m/>
    <m/>
    <m/>
    <m/>
    <m/>
    <m/>
    <m/>
    <m/>
    <m/>
    <m/>
    <m/>
    <m/>
    <m/>
    <m/>
    <m/>
    <m/>
    <m/>
    <m/>
    <m/>
    <m/>
    <m/>
    <m/>
    <m/>
    <m/>
    <m/>
    <m/>
    <m/>
    <m/>
    <m/>
    <m/>
    <m/>
    <m/>
    <m/>
    <m/>
    <n v="73113888"/>
    <s v="d0573c8a-12ff-4240-b182-5a158db8c0f8"/>
    <s v="2020-11-05T15:24:06"/>
    <m/>
    <s v="[]"/>
    <s v="submitted_via_web"/>
    <s v="burn"/>
    <m/>
    <n v="85"/>
    <n v="0.69999999999999929"/>
    <n v="0.66999999999999993"/>
    <n v="0.62000000000000099"/>
    <n v="0"/>
    <n v="0"/>
    <n v="0"/>
    <n v="0"/>
    <n v="0"/>
    <n v="0"/>
    <n v="0"/>
    <n v="0"/>
    <n v="0"/>
    <n v="0.66333333333333344"/>
    <n v="0"/>
    <n v="0"/>
    <n v="0"/>
    <n v="1.9568333333333337E-5"/>
    <n v="0"/>
    <n v="0"/>
    <n v="0"/>
    <n v="1.9568333333333337E-5"/>
    <n v="1"/>
    <n v="0"/>
    <n v="0"/>
    <n v="0"/>
    <x v="9"/>
    <x v="2"/>
    <n v="4.5999999999999996"/>
    <n v="0.14420289855072468"/>
  </r>
  <r>
    <s v="2020-10-29T11:24:50.918+03:00"/>
    <s v="2020-11-20T17:47:12.025+03:00"/>
    <m/>
    <s v="Proceed"/>
    <s v="Yes/Haa"/>
    <s v="Yes/Haa"/>
    <s v="Yes/Haa"/>
    <s v="P00765831"/>
    <x v="20"/>
    <s v="2020-10-31"/>
    <s v="2020-10-26T08:28:00.000+03:00"/>
    <s v="Sirad Omar"/>
    <n v="7"/>
    <n v="2"/>
    <n v="4"/>
    <n v="1"/>
    <x v="3"/>
    <n v="0"/>
    <n v="0"/>
    <n v="0"/>
    <n v="0"/>
    <n v="0"/>
    <n v="0"/>
    <n v="1"/>
    <s v="Jaamacada/Hodan"/>
    <n v="61722455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5"/>
    <s v="Yes/Haa"/>
    <s v="2020-10-31T08:34:00.000+03:00"/>
    <n v="25.35"/>
    <s v="2020-11-01T08:38:00.000+03:00"/>
    <n v="0"/>
    <n v="23.88"/>
    <s v="2020-11-01T08:23:00.000+03:00"/>
    <n v="0"/>
    <n v="22.207000000000001"/>
    <s v="2020-10-31T08:32:00.000+03:00"/>
    <n v="0"/>
    <n v="20.657"/>
    <s v="Yes"/>
    <m/>
    <m/>
    <m/>
    <m/>
    <m/>
    <m/>
    <m/>
    <m/>
    <m/>
    <m/>
    <m/>
    <m/>
    <s v="0.0"/>
    <m/>
    <m/>
    <m/>
    <m/>
    <m/>
    <m/>
    <m/>
    <m/>
    <m/>
    <m/>
    <m/>
    <s v="0.0"/>
    <m/>
    <m/>
    <m/>
    <m/>
    <m/>
    <m/>
    <m/>
    <m/>
    <m/>
    <m/>
    <m/>
    <s v="0.0"/>
    <m/>
    <s v="No/Maya"/>
    <m/>
    <m/>
    <m/>
    <m/>
    <m/>
    <m/>
    <m/>
    <m/>
    <m/>
    <m/>
    <m/>
    <s v="No/Maya"/>
    <m/>
    <m/>
    <m/>
    <m/>
    <m/>
    <m/>
    <m/>
    <m/>
    <m/>
    <m/>
    <m/>
    <s v="No/Maya"/>
    <m/>
    <m/>
    <m/>
    <m/>
    <m/>
    <m/>
    <m/>
    <m/>
    <m/>
    <m/>
    <m/>
    <s v="No/Maya"/>
    <m/>
    <m/>
    <m/>
    <m/>
    <m/>
    <m/>
    <m/>
    <m/>
    <m/>
    <m/>
    <m/>
    <m/>
    <m/>
    <m/>
    <m/>
    <m/>
    <m/>
    <m/>
    <m/>
    <m/>
    <m/>
    <m/>
    <m/>
    <m/>
    <m/>
    <m/>
    <m/>
    <m/>
    <m/>
    <m/>
    <m/>
    <m/>
    <m/>
    <m/>
    <m/>
    <m/>
    <m/>
    <m/>
    <m/>
    <m/>
    <m/>
    <m/>
    <m/>
    <m/>
    <m/>
    <m/>
    <m/>
    <m/>
    <m/>
    <m/>
    <m/>
    <m/>
    <m/>
    <m/>
    <m/>
    <m/>
    <m/>
    <m/>
    <m/>
    <m/>
    <m/>
    <m/>
    <m/>
    <m/>
    <m/>
    <m/>
    <m/>
    <m/>
    <m/>
    <m/>
    <m/>
    <m/>
    <m/>
    <m/>
    <m/>
    <m/>
    <m/>
    <m/>
    <m/>
    <n v="73113890"/>
    <s v="6778df63-9c4d-4df2-879c-5631aaf7572d"/>
    <s v="2020-11-05T15:24:07"/>
    <m/>
    <s v="[]"/>
    <s v="submitted_via_web"/>
    <s v="burn"/>
    <m/>
    <n v="86"/>
    <n v="1.4700000000000024"/>
    <n v="1.6729999999999983"/>
    <n v="1.5500000000000007"/>
    <n v="0"/>
    <n v="0"/>
    <n v="0"/>
    <n v="0"/>
    <n v="0"/>
    <n v="0"/>
    <n v="0"/>
    <n v="0"/>
    <n v="0"/>
    <n v="1.5643333333333338"/>
    <n v="0"/>
    <n v="0"/>
    <n v="0"/>
    <n v="4.6147833333333346E-5"/>
    <n v="0"/>
    <n v="0"/>
    <n v="0"/>
    <n v="4.6147833333333346E-5"/>
    <n v="1"/>
    <n v="0"/>
    <n v="0"/>
    <n v="0"/>
    <x v="10"/>
    <x v="2"/>
    <n v="9.9"/>
    <n v="0.15801346801346805"/>
  </r>
  <r>
    <s v="2020-11-05T17:13:43.329+03:00"/>
    <s v="2020-12-07T17:48:11.070+03:00"/>
    <m/>
    <s v="Proceed"/>
    <s v="Yes/Haa"/>
    <s v="Yes/Haa"/>
    <s v="Yes/Haa"/>
    <s v="P00765831"/>
    <x v="20"/>
    <s v="2020-10-31"/>
    <s v="2020-10-31T08:42:00.000+03:00"/>
    <s v="Hodman Mohamed Ahmed"/>
    <n v="2"/>
    <n v="2"/>
    <n v="0"/>
    <n v="0"/>
    <x v="3"/>
    <n v="0"/>
    <n v="0"/>
    <n v="0"/>
    <n v="0"/>
    <n v="0"/>
    <n v="0"/>
    <n v="1"/>
    <s v="Howlwadag/Elhindi"/>
    <n v="61626644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00"/>
    <s v="Yes/Haa"/>
    <s v="2020-10-31T08:26:00.000+03:00"/>
    <n v="17.260000000000002"/>
    <s v="2020-11-01T08:39:00.000+03:00"/>
    <n v="0"/>
    <n v="16.564"/>
    <s v="2020-11-02T08:27:00.000+03:00"/>
    <n v="0"/>
    <n v="16.033999999999999"/>
    <s v="2020-11-03T08:30:00.000+03:00"/>
    <n v="0"/>
    <n v="15.53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3113899"/>
    <s v="601bd7b6-d711-4353-a7d0-c05e1e31f1aa"/>
    <s v="2020-11-05T15:24:10"/>
    <m/>
    <s v="[]"/>
    <s v="submitted_via_web"/>
    <s v="burn"/>
    <m/>
    <n v="90"/>
    <n v="0.69600000000000151"/>
    <n v="0.53000000000000114"/>
    <n v="0.49799999999999933"/>
    <n v="0"/>
    <n v="0"/>
    <n v="0"/>
    <n v="0"/>
    <n v="0"/>
    <n v="0"/>
    <n v="0"/>
    <n v="0"/>
    <n v="0"/>
    <n v="0.57466666666666733"/>
    <n v="0"/>
    <n v="0"/>
    <n v="0"/>
    <n v="1.6952666666666685E-5"/>
    <n v="0"/>
    <n v="0"/>
    <n v="0"/>
    <n v="1.6952666666666685E-5"/>
    <n v="1"/>
    <n v="0"/>
    <n v="0"/>
    <n v="0"/>
    <x v="11"/>
    <x v="3"/>
    <n v="2.6"/>
    <n v="0.22102564102564126"/>
  </r>
  <r>
    <s v="2020-11-05T17:53:58.306+03:00"/>
    <s v="2020-11-21T00:18:41.822+03:00"/>
    <m/>
    <s v="Proceed"/>
    <s v="Yes/Haa"/>
    <s v="Yes/Haa"/>
    <s v="Yes/Haa"/>
    <s v="P00765831"/>
    <x v="20"/>
    <s v="2020-10-31"/>
    <s v="2020-10-31T08:20:00.000+03:00"/>
    <s v="Rakia Ahmed"/>
    <n v="2"/>
    <n v="1"/>
    <n v="1"/>
    <n v="0"/>
    <x v="3"/>
    <n v="0"/>
    <n v="0"/>
    <n v="0"/>
    <n v="0"/>
    <n v="0"/>
    <n v="0"/>
    <n v="1"/>
    <s v="Waaberi"/>
    <n v="616660415"/>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5"/>
    <s v="Yes/Haa"/>
    <s v="2020-10-31T09:26:00.000+03:00"/>
    <n v="20"/>
    <s v="2020-11-01T08:44:00.000+03:00"/>
    <n v="0"/>
    <n v="19.14"/>
    <s v="2020-11-02T08:37:00.000+03:00"/>
    <n v="0"/>
    <n v="18.547000000000001"/>
    <s v="2020-11-03T08:33:00.000+03:00"/>
    <n v="0"/>
    <n v="15.536"/>
    <s v="Yes"/>
    <s v="2020-10-31T08:20:00.000+03:00"/>
    <s v="0"/>
    <m/>
    <m/>
    <m/>
    <m/>
    <m/>
    <m/>
    <m/>
    <m/>
    <m/>
    <m/>
    <s v="0.0"/>
    <m/>
    <m/>
    <m/>
    <m/>
    <m/>
    <m/>
    <m/>
    <m/>
    <m/>
    <m/>
    <m/>
    <s v="0.0"/>
    <m/>
    <m/>
    <m/>
    <m/>
    <m/>
    <m/>
    <m/>
    <m/>
    <m/>
    <s v="18.54"/>
    <s v="2020-11-03T08:33:00.000+03:00"/>
    <s v="0.0"/>
    <m/>
    <s v="No/Maya"/>
    <m/>
    <m/>
    <m/>
    <m/>
    <m/>
    <m/>
    <m/>
    <m/>
    <m/>
    <m/>
    <m/>
    <s v="No/Maya"/>
    <m/>
    <m/>
    <m/>
    <m/>
    <m/>
    <m/>
    <m/>
    <m/>
    <m/>
    <m/>
    <m/>
    <m/>
    <m/>
    <m/>
    <m/>
    <m/>
    <m/>
    <m/>
    <m/>
    <m/>
    <m/>
    <m/>
    <m/>
    <s v="No/Maya"/>
    <m/>
    <m/>
    <m/>
    <m/>
    <m/>
    <m/>
    <m/>
    <m/>
    <m/>
    <m/>
    <m/>
    <m/>
    <m/>
    <m/>
    <m/>
    <m/>
    <m/>
    <m/>
    <m/>
    <m/>
    <m/>
    <m/>
    <m/>
    <m/>
    <m/>
    <m/>
    <m/>
    <m/>
    <m/>
    <m/>
    <m/>
    <m/>
    <m/>
    <m/>
    <m/>
    <m/>
    <m/>
    <m/>
    <m/>
    <m/>
    <m/>
    <m/>
    <m/>
    <m/>
    <m/>
    <m/>
    <m/>
    <m/>
    <m/>
    <m/>
    <m/>
    <m/>
    <m/>
    <m/>
    <m/>
    <m/>
    <m/>
    <m/>
    <m/>
    <m/>
    <m/>
    <m/>
    <m/>
    <m/>
    <m/>
    <m/>
    <m/>
    <m/>
    <m/>
    <m/>
    <m/>
    <m/>
    <m/>
    <m/>
    <m/>
    <m/>
    <m/>
    <m/>
    <m/>
    <n v="73113900"/>
    <s v="ed512b18-6a19-43e7-864e-6a291e853267"/>
    <s v="2020-11-05T15:24:10"/>
    <m/>
    <s v="[]"/>
    <s v="submitted_via_web"/>
    <s v="burn"/>
    <m/>
    <n v="91"/>
    <n v="0.85999999999999943"/>
    <n v="0.59299999999999997"/>
    <n v="3.011000000000001"/>
    <n v="0"/>
    <n v="-18.54"/>
    <n v="18.54"/>
    <n v="0"/>
    <n v="0"/>
    <n v="0"/>
    <n v="0"/>
    <n v="0"/>
    <n v="0"/>
    <n v="1.4880000000000002"/>
    <n v="0"/>
    <n v="0"/>
    <n v="0"/>
    <n v="4.3896000000000001E-5"/>
    <n v="0"/>
    <n v="0"/>
    <n v="0"/>
    <n v="4.3896000000000001E-5"/>
    <n v="1"/>
    <n v="0"/>
    <n v="0"/>
    <n v="0"/>
    <x v="11"/>
    <x v="3"/>
    <n v="2.8"/>
    <n v="0.53142857142857158"/>
  </r>
  <r>
    <s v="2020-11-04T21:20:51.508+03:00"/>
    <s v="2020-12-06T22:39:44.485+03:00"/>
    <m/>
    <s v="Proceed"/>
    <s v="Yes/Haa"/>
    <s v="Yes/Haa"/>
    <s v="Yes/Haa"/>
    <s v="HA 1"/>
    <x v="9"/>
    <s v="2020-10-31"/>
    <s v="2020-10-31T17:55:00.000+03:00"/>
    <s v="Muna iid yusuf"/>
    <n v="1"/>
    <n v="1"/>
    <n v="1"/>
    <n v="0"/>
    <x v="1"/>
    <n v="0"/>
    <n v="0"/>
    <n v="0"/>
    <n v="0"/>
    <n v="0"/>
    <n v="1"/>
    <n v="0"/>
    <s v="Gacanta"/>
    <n v="63702755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0"/>
    <s v="Yes/Haa"/>
    <s v="2020-10-31T17:55:00.000+03:00"/>
    <n v="14.2"/>
    <s v="2020-11-01T17:54:00.000+03:00"/>
    <m/>
    <n v="13.4"/>
    <s v="2020-11-02T17:56:00.000+03:00"/>
    <m/>
    <n v="12.2"/>
    <s v="2020-11-03T17:55:00.000+03:00"/>
    <m/>
    <n v="11.65"/>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92950"/>
    <s v="a1cf9f0a-9a33-44b3-a41d-32297c8eef50"/>
    <s v="2020-11-04T18:26:39"/>
    <m/>
    <s v="[]"/>
    <s v="submitted_via_web"/>
    <s v="burn"/>
    <m/>
    <n v="92"/>
    <n v="0.79999999999999893"/>
    <n v="1.2000000000000011"/>
    <n v="0.54999999999999893"/>
    <n v="0"/>
    <n v="0"/>
    <n v="0"/>
    <n v="0"/>
    <n v="0"/>
    <n v="0"/>
    <n v="0"/>
    <n v="0"/>
    <n v="0"/>
    <n v="0.84999999999999964"/>
    <n v="0"/>
    <n v="0"/>
    <n v="0"/>
    <n v="2.5074999999999986E-5"/>
    <n v="0"/>
    <n v="0"/>
    <n v="0"/>
    <n v="2.5074999999999986E-5"/>
    <n v="1"/>
    <n v="0"/>
    <n v="0"/>
    <n v="0"/>
    <x v="5"/>
    <x v="3"/>
    <n v="2.2999999999999998"/>
    <n v="0.36956521739130421"/>
  </r>
  <r>
    <s v="2020-10-08T10:57:49.078+03:00"/>
    <s v="2020-11-21T10:39:26.541+03:00"/>
    <m/>
    <s v="Proceed"/>
    <s v="Yes/Haa"/>
    <s v="Yes/Haa"/>
    <s v="Yes/Haa"/>
    <s v="NM 1"/>
    <x v="18"/>
    <s v="2020-10-31"/>
    <s v="2020-10-31T08:42:00.000+03:00"/>
    <s v="Fadumo Ahmed migil"/>
    <n v="0"/>
    <n v="3"/>
    <n v="2"/>
    <n v="0"/>
    <x v="1"/>
    <n v="0"/>
    <n v="0"/>
    <n v="0"/>
    <n v="0"/>
    <n v="0"/>
    <n v="1"/>
    <n v="0"/>
    <s v="Pepsi/ ahmed dhagax"/>
    <n v="63453006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
    <s v="Yes/Haa"/>
    <s v="2020-10-31T08:42:00.000+03:00"/>
    <n v="36.61"/>
    <s v="2020-11-01T08:42:00.000+03:00"/>
    <m/>
    <n v="34.659999999999997"/>
    <s v="2020-11-02T08:50:00.000+03:00"/>
    <m/>
    <n v="33.1"/>
    <s v="2020-11-03T09:00:00.000+03:00"/>
    <m/>
    <n v="30.94"/>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2924567"/>
    <s v="283bacff-cae9-4898-aee6-67d6810250f4"/>
    <s v="2020-11-04T08:26:50"/>
    <m/>
    <s v="[]"/>
    <s v="submitted_via_web"/>
    <s v="burn"/>
    <m/>
    <n v="93"/>
    <n v="1.9500000000000028"/>
    <n v="1.5599999999999952"/>
    <n v="2.16"/>
    <n v="0"/>
    <n v="0"/>
    <n v="0"/>
    <n v="0"/>
    <n v="0"/>
    <n v="0"/>
    <n v="0"/>
    <n v="0"/>
    <n v="0"/>
    <n v="1.8899999999999995"/>
    <n v="0"/>
    <n v="0"/>
    <n v="0"/>
    <n v="5.5754999999999984E-5"/>
    <n v="0"/>
    <n v="0"/>
    <n v="0"/>
    <n v="5.5754999999999984E-5"/>
    <n v="1"/>
    <n v="0"/>
    <n v="0"/>
    <n v="0"/>
    <x v="6"/>
    <x v="1"/>
    <n v="4.4000000000000004"/>
    <n v="0.4295454545454544"/>
  </r>
  <r>
    <s v="2020-11-04T11:42:15.053+03:00"/>
    <s v="2020-11-21T02:30:11.321+03:00"/>
    <m/>
    <s v="Proceed"/>
    <s v="Yes/Haa"/>
    <s v="Yes/Haa"/>
    <s v="Yes/Haa"/>
    <s v="Nm3"/>
    <x v="22"/>
    <s v="2020-10-31"/>
    <s v="2020-10-31T09:20:00.000+03:00"/>
    <s v="Saynab siyaad jamac"/>
    <n v="1"/>
    <n v="2"/>
    <n v="1"/>
    <n v="0"/>
    <x v="1"/>
    <n v="0"/>
    <n v="0"/>
    <n v="0"/>
    <n v="0"/>
    <n v="0"/>
    <n v="1"/>
    <n v="0"/>
    <s v="Isha borama/ ahmed dhagax"/>
    <n v="63404471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4.00"/>
    <s v="Yes/Haa"/>
    <s v="2020-10-31T09:20:00.000+03:00"/>
    <n v="15.13"/>
    <s v="2020-11-01T09:18:00.000+03:00"/>
    <n v="0"/>
    <n v="13.32"/>
    <s v="2020-11-02T09:15:00.000+03:00"/>
    <n v="0"/>
    <n v="10.75"/>
    <s v="2020-11-03T09:22:00.000+03:00"/>
    <n v="0"/>
    <n v="8.9"/>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72932766"/>
    <s v="e3792e0f-c2d5-4793-84ab-a89f87dc2f20"/>
    <s v="2020-11-04T09:40:55"/>
    <m/>
    <s v="[]"/>
    <s v="submitted_via_web"/>
    <s v="burn"/>
    <m/>
    <n v="94"/>
    <n v="1.8100000000000005"/>
    <n v="2.5700000000000003"/>
    <n v="1.8499999999999996"/>
    <n v="0"/>
    <n v="0"/>
    <n v="0"/>
    <n v="0"/>
    <n v="0"/>
    <n v="0"/>
    <n v="0"/>
    <n v="0"/>
    <n v="0"/>
    <n v="2.0766666666666667"/>
    <n v="0"/>
    <n v="0"/>
    <n v="0"/>
    <n v="6.1261666666666663E-5"/>
    <n v="0"/>
    <n v="0"/>
    <n v="0"/>
    <n v="6.1261666666666663E-5"/>
    <n v="1"/>
    <n v="0"/>
    <n v="0"/>
    <n v="0"/>
    <x v="5"/>
    <x v="3"/>
    <n v="3.1"/>
    <n v="0.6698924731182796"/>
  </r>
  <r>
    <s v="2020-11-23T23:29:58.999+03:00"/>
    <s v="2020-11-23T23:47:43.781+03:00"/>
    <m/>
    <s v="Proceed"/>
    <s v="Yes/Haa"/>
    <s v="Yes/Haa"/>
    <s v="Yes/Haa"/>
    <s v="MD"/>
    <x v="23"/>
    <s v="2020-11-16"/>
    <s v="2020-11-16T10:44:00.000+03:00"/>
    <s v="Abdulahi Mohamed Ali"/>
    <n v="3"/>
    <n v="2"/>
    <n v="3"/>
    <n v="0"/>
    <x v="4"/>
    <n v="0"/>
    <n v="0"/>
    <n v="1"/>
    <n v="0"/>
    <n v="0"/>
    <n v="0"/>
    <n v="0"/>
    <s v="Farjano-Wamo"/>
    <n v="615417202"/>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5"/>
    <m/>
    <n v="17.5"/>
    <s v="No/maya"/>
    <m/>
    <s v="No 2nd Stove Girgirahaa 2aad malahaa"/>
    <m/>
    <m/>
    <m/>
    <m/>
    <m/>
    <s v="No 3rd Stove Girgirahaa 3aad malahaa"/>
    <m/>
    <m/>
    <m/>
    <m/>
    <m/>
    <s v="No 4th Stove Girgirahaa 4aad malahaa"/>
    <m/>
    <m/>
    <m/>
    <m/>
    <m/>
    <m/>
    <s v="2"/>
    <s v="Yes/Haa"/>
    <s v="2020-11-16T10:44:00.000+03:00"/>
    <n v="21.61"/>
    <s v="2020-11-17T10:51:00.000+03:00"/>
    <m/>
    <n v="18.690000000000001"/>
    <s v="2020-11-18T10:37:00.000+03:00"/>
    <m/>
    <n v="15.58"/>
    <s v="2020-11-19T11:02:00.000+03:00"/>
    <m/>
    <n v="12.4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692239"/>
    <s v="eacd325c-d60a-4657-b581-a6159241bf50"/>
    <s v="2020-11-23T20:48:21"/>
    <m/>
    <s v="[]"/>
    <s v="submitted_via_web"/>
    <m/>
    <m/>
    <n v="95"/>
    <n v="2.9199999999999982"/>
    <n v="3.1100000000000012"/>
    <n v="3.1199999999999992"/>
    <n v="0"/>
    <n v="0"/>
    <n v="0"/>
    <n v="0"/>
    <n v="0"/>
    <n v="0"/>
    <n v="0"/>
    <n v="0"/>
    <n v="0"/>
    <n v="3.0499999999999994"/>
    <n v="0"/>
    <n v="0"/>
    <n v="0"/>
    <n v="8.9974999999999978E-5"/>
    <n v="0"/>
    <n v="0"/>
    <n v="0"/>
    <n v="8.9974999999999978E-5"/>
    <n v="1"/>
    <n v="0"/>
    <n v="0"/>
    <n v="0"/>
    <x v="12"/>
    <x v="0"/>
    <n v="6.1"/>
    <n v="0.49999999999999994"/>
  </r>
  <r>
    <s v="2020-11-23T23:47:54.333+03:00"/>
    <s v="2020-11-24T00:03:14.698+03:00"/>
    <m/>
    <s v="Proceed"/>
    <s v="Yes/Haa"/>
    <s v="Yes/Haa"/>
    <s v="Yes/Haa"/>
    <s v="MD"/>
    <x v="23"/>
    <s v="2020-11-16"/>
    <s v="2020-11-16T11:00:00.000+03:00"/>
    <s v="Marwa Mumin"/>
    <n v="5"/>
    <n v="1"/>
    <n v="1"/>
    <n v="0"/>
    <x v="4"/>
    <n v="0"/>
    <n v="0"/>
    <n v="1"/>
    <n v="0"/>
    <n v="0"/>
    <n v="0"/>
    <n v="0"/>
    <s v="Farjano-Jang"/>
    <n v="61568667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2"/>
    <s v="Yes/Haa"/>
    <s v="2020-11-16T11:17:00.000+03:00"/>
    <n v="36.68"/>
    <s v="2020-11-17T11:20:00.000+03:00"/>
    <m/>
    <n v="33.5"/>
    <s v="2020-11-18T11:20:00.000+03:00"/>
    <m/>
    <n v="29.64"/>
    <s v="2020-11-19T11:42:00.000+03:00"/>
    <m/>
    <n v="26.1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694082"/>
    <s v="1e356b57-3652-45a3-a394-a4dee1ca2e18"/>
    <s v="2020-11-23T21:04:25"/>
    <m/>
    <s v="[]"/>
    <s v="submitted_via_web"/>
    <m/>
    <m/>
    <n v="96"/>
    <n v="3.1799999999999997"/>
    <n v="3.8599999999999994"/>
    <n v="3.4699999999999989"/>
    <n v="0"/>
    <n v="0"/>
    <n v="0"/>
    <n v="0"/>
    <n v="0"/>
    <n v="0"/>
    <n v="0"/>
    <n v="0"/>
    <n v="0"/>
    <n v="3.5033333333333325"/>
    <n v="0"/>
    <n v="0"/>
    <n v="0"/>
    <n v="1.0334833333333331E-4"/>
    <n v="0"/>
    <n v="0"/>
    <n v="0"/>
    <n v="1.0334833333333331E-4"/>
    <n v="1"/>
    <n v="0"/>
    <n v="0"/>
    <n v="0"/>
    <x v="12"/>
    <x v="0"/>
    <n v="4.3"/>
    <n v="0.81472868217054251"/>
  </r>
  <r>
    <s v="2020-11-24T00:03:50.319+03:00"/>
    <s v="2020-11-24T00:35:17.562+03:00"/>
    <m/>
    <s v="Proceed"/>
    <s v="Yes/Haa"/>
    <s v="Yes/Haa"/>
    <s v="Yes/Haa"/>
    <s v="MD"/>
    <x v="23"/>
    <s v="2020-11-16"/>
    <s v="2020-11-16T10:00:00.000+03:00"/>
    <s v="Nasteho Jama Ali"/>
    <n v="5"/>
    <n v="1"/>
    <n v="1"/>
    <n v="0"/>
    <x v="4"/>
    <n v="0"/>
    <n v="0"/>
    <n v="1"/>
    <n v="0"/>
    <n v="0"/>
    <n v="0"/>
    <n v="0"/>
    <s v="Fanole"/>
    <n v="61560582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No 2nd Stove Girgirahaa 2aad malahaa"/>
    <m/>
    <m/>
    <m/>
    <m/>
    <m/>
    <s v="No 3rd Stove Girgirahaa 3aad malahaa"/>
    <m/>
    <m/>
    <m/>
    <m/>
    <m/>
    <s v="No 4th Stove Girgirahaa 4aad malahaa"/>
    <m/>
    <m/>
    <m/>
    <m/>
    <m/>
    <m/>
    <s v="4"/>
    <s v="Yes/Haa"/>
    <s v="2020-11-16T10:02:00.000+03:00"/>
    <n v="20.68"/>
    <s v="2020-11-17T10:05:00.000+03:00"/>
    <m/>
    <n v="16.510000000000002"/>
    <s v="2020-11-18T09:49:00.000+03:00"/>
    <m/>
    <n v="12.44"/>
    <s v="2020-11-19T10:27:00.000+03:00"/>
    <m/>
    <n v="8.2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695310"/>
    <s v="eb915f27-d85c-4852-807b-3b3deffe3225"/>
    <s v="2020-11-23T21:18:57"/>
    <m/>
    <s v="[]"/>
    <s v="submitted_via_web"/>
    <m/>
    <m/>
    <n v="97"/>
    <n v="4.1699999999999982"/>
    <n v="4.0700000000000021"/>
    <n v="4.17"/>
    <n v="0"/>
    <n v="0"/>
    <n v="0"/>
    <n v="0"/>
    <n v="0"/>
    <n v="0"/>
    <n v="0"/>
    <n v="0"/>
    <n v="0"/>
    <n v="4.1366666666666667"/>
    <n v="0"/>
    <n v="0"/>
    <n v="0"/>
    <n v="1.2203166666666667E-4"/>
    <n v="0"/>
    <n v="0"/>
    <n v="0"/>
    <n v="1.2203166666666667E-4"/>
    <n v="1"/>
    <n v="0"/>
    <n v="0"/>
    <n v="0"/>
    <x v="0"/>
    <x v="0"/>
    <n v="4.3"/>
    <n v="0.96201550387596901"/>
  </r>
  <r>
    <s v="2020-11-24T00:18:05.712+03:00"/>
    <s v="2020-11-24T00:27:02.391+03:00"/>
    <m/>
    <s v="Proceed"/>
    <s v="Yes/Haa"/>
    <s v="Yes/Haa"/>
    <s v="Yes/Haa"/>
    <s v="OH"/>
    <x v="24"/>
    <s v="2020-11-16"/>
    <s v="2020-11-16T10:10:00.000+03:00"/>
    <s v="Nimco Mohamed Kilwa"/>
    <n v="7"/>
    <n v="2"/>
    <n v="2"/>
    <n v="0"/>
    <x v="4"/>
    <n v="0"/>
    <n v="0"/>
    <n v="1"/>
    <n v="0"/>
    <n v="0"/>
    <n v="0"/>
    <n v="0"/>
    <s v="Farjano"/>
    <n v="61570114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No 2nd Stove Girgirahaa 2aad malahaa"/>
    <m/>
    <m/>
    <m/>
    <m/>
    <m/>
    <s v="No 3rd Stove Girgirahaa 3aad malahaa"/>
    <m/>
    <m/>
    <m/>
    <m/>
    <m/>
    <s v="No 4th Stove Girgirahaa 4aad malahaa"/>
    <m/>
    <m/>
    <m/>
    <m/>
    <m/>
    <m/>
    <s v="3"/>
    <s v="Yes/Haa"/>
    <s v="2020-11-16T10:25:00.000+03:00"/>
    <n v="24.37"/>
    <s v="2020-11-17T10:27:00.000+03:00"/>
    <m/>
    <n v="21.16"/>
    <s v="2020-11-18T10:12:00.000+03:00"/>
    <m/>
    <n v="17.36"/>
    <s v="2020-11-18T10:41:00.000+03:00"/>
    <m/>
    <n v="13.25"/>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696418"/>
    <s v="10afceab-ee46-4c60-9947-26fe4bbc01d7"/>
    <s v="2020-11-23T21:29:39"/>
    <m/>
    <s v="[]"/>
    <s v="submitted_via_web"/>
    <m/>
    <m/>
    <n v="98"/>
    <n v="3.2100000000000009"/>
    <n v="3.8000000000000007"/>
    <n v="4.1099999999999994"/>
    <n v="0"/>
    <n v="0"/>
    <n v="0"/>
    <n v="0"/>
    <n v="0"/>
    <n v="0"/>
    <n v="0"/>
    <n v="0"/>
    <n v="0"/>
    <n v="3.706666666666667"/>
    <n v="0"/>
    <n v="0"/>
    <n v="0"/>
    <n v="1.0934666666666667E-4"/>
    <n v="0"/>
    <n v="0"/>
    <n v="0"/>
    <n v="1.0934666666666667E-4"/>
    <n v="1"/>
    <n v="0"/>
    <n v="0"/>
    <n v="0"/>
    <x v="0"/>
    <x v="0"/>
    <n v="7.1"/>
    <n v="0.52206572769953064"/>
  </r>
  <r>
    <s v="2020-11-24T00:28:44.642+03:00"/>
    <s v="2020-11-24T00:47:41.332+03:00"/>
    <m/>
    <s v="Proceed"/>
    <s v="Yes/Haa"/>
    <s v="Yes/Haa"/>
    <s v="Yes/Haa"/>
    <s v="MD"/>
    <x v="23"/>
    <s v="2020-11-16"/>
    <s v="2020-11-16T09:15:00.000+03:00"/>
    <s v="Rahmo Mohamed"/>
    <n v="4"/>
    <n v="1"/>
    <n v="0"/>
    <n v="0"/>
    <x v="4"/>
    <n v="0"/>
    <n v="0"/>
    <n v="1"/>
    <n v="0"/>
    <n v="0"/>
    <n v="0"/>
    <n v="0"/>
    <s v="Alanley"/>
    <n v="61250247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No 2nd Stove Girgirahaa 2aad malahaa"/>
    <m/>
    <m/>
    <m/>
    <m/>
    <m/>
    <s v="No 3rd Stove Girgirahaa 3aad malahaa"/>
    <m/>
    <m/>
    <m/>
    <m/>
    <m/>
    <s v="No 4th Stove Girgirahaa 4aad malahaa"/>
    <m/>
    <m/>
    <m/>
    <m/>
    <m/>
    <m/>
    <s v="4.30"/>
    <s v="Yes/Haa"/>
    <s v="2020-11-16T09:20:00.000+03:00"/>
    <n v="19.809999999999999"/>
    <s v="2020-11-17T09:16:00.000+03:00"/>
    <m/>
    <n v="16.239999999999998"/>
    <s v="2020-11-18T09:20:00.000+03:00"/>
    <m/>
    <n v="12.99"/>
    <s v="2020-11-19T09:50:00.000+03:00"/>
    <m/>
    <n v="9.470000000000000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698590"/>
    <s v="15f10e57-e7ea-479c-b870-8cba911853be"/>
    <s v="2020-11-23T21:50:20"/>
    <m/>
    <s v="[]"/>
    <s v="submitted_via_web"/>
    <m/>
    <m/>
    <n v="99"/>
    <n v="3.5700000000000003"/>
    <n v="3.2499999999999982"/>
    <n v="3.5199999999999996"/>
    <n v="0"/>
    <n v="0"/>
    <n v="0"/>
    <n v="0"/>
    <n v="0"/>
    <n v="0"/>
    <n v="0"/>
    <n v="0"/>
    <n v="0"/>
    <n v="3.4466666666666659"/>
    <n v="0"/>
    <n v="0"/>
    <n v="0"/>
    <n v="1.0167666666666665E-4"/>
    <n v="0"/>
    <n v="0"/>
    <n v="0"/>
    <n v="1.0167666666666665E-4"/>
    <n v="1"/>
    <n v="0"/>
    <n v="0"/>
    <n v="0"/>
    <x v="0"/>
    <x v="0"/>
    <n v="2.8"/>
    <n v="1.2309523809523808"/>
  </r>
  <r>
    <s v="2020-11-24T00:49:29.807+03:00"/>
    <s v="2020-11-24T00:58:16.357+03:00"/>
    <m/>
    <s v="Proceed"/>
    <s v="Yes/Haa"/>
    <s v="Yes/Haa"/>
    <s v="Yes/Haa"/>
    <s v="MD"/>
    <x v="23"/>
    <s v="2020-11-16"/>
    <s v="2020-11-16T09:30:00.000+03:00"/>
    <s v="Sahro Abdirahman"/>
    <n v="0"/>
    <n v="1"/>
    <n v="1"/>
    <n v="0"/>
    <x v="4"/>
    <n v="0"/>
    <n v="0"/>
    <n v="1"/>
    <n v="0"/>
    <n v="0"/>
    <n v="0"/>
    <n v="0"/>
    <s v="Fanole"/>
    <n v="615138030"/>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5"/>
    <m/>
    <n v="17.5"/>
    <s v="No/maya"/>
    <m/>
    <s v="No 2nd Stove Girgirahaa 2aad malahaa"/>
    <m/>
    <m/>
    <m/>
    <m/>
    <m/>
    <s v="No 3rd Stove Girgirahaa 3aad malahaa"/>
    <m/>
    <m/>
    <m/>
    <m/>
    <m/>
    <s v="No 4th Stove Girgirahaa 4aad malahaa"/>
    <m/>
    <m/>
    <m/>
    <m/>
    <m/>
    <m/>
    <s v="2"/>
    <s v="Yes/Haa"/>
    <s v="2020-11-16T09:40:00.000+03:00"/>
    <n v="13"/>
    <s v="2020-11-17T09:47:00.000+03:00"/>
    <m/>
    <n v="10.84"/>
    <s v="2020-11-18T09:33:00.000+03:00"/>
    <m/>
    <n v="8.51"/>
    <s v="2020-11-19T09:20:00.000+03:00"/>
    <m/>
    <n v="5.85"/>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699599"/>
    <s v="8fb83816-5dc4-489b-9e18-5ab11e2c5a28"/>
    <s v="2020-11-23T22:01:46"/>
    <m/>
    <s v="[]"/>
    <s v="submitted_via_web"/>
    <m/>
    <m/>
    <n v="100"/>
    <n v="2.16"/>
    <n v="2.33"/>
    <n v="2.66"/>
    <n v="0"/>
    <n v="0"/>
    <n v="0"/>
    <n v="0"/>
    <n v="0"/>
    <n v="0"/>
    <n v="0"/>
    <n v="0"/>
    <n v="0"/>
    <n v="2.3833333333333333"/>
    <n v="0"/>
    <n v="0"/>
    <n v="0"/>
    <n v="7.0308333333333326E-5"/>
    <n v="0"/>
    <n v="0"/>
    <n v="0"/>
    <n v="7.0308333333333326E-5"/>
    <n v="1"/>
    <n v="0"/>
    <n v="0"/>
    <n v="0"/>
    <x v="0"/>
    <x v="0"/>
    <n v="1.8"/>
    <n v="1.324074074074074"/>
  </r>
  <r>
    <s v="2020-11-24T01:00:32.319+03:00"/>
    <s v="2020-11-24T01:14:24.607+03:00"/>
    <m/>
    <s v="Proceed"/>
    <s v="Yes/Haa"/>
    <s v="Yes/Haa"/>
    <s v="Yes/Haa"/>
    <s v="OH"/>
    <x v="24"/>
    <s v="2020-11-16"/>
    <s v="2020-11-16T11:05:00.000+03:00"/>
    <s v="Shamso Mohamed Ashkir"/>
    <n v="4"/>
    <n v="1"/>
    <n v="1"/>
    <n v="0"/>
    <x v="4"/>
    <n v="0"/>
    <n v="0"/>
    <n v="1"/>
    <n v="0"/>
    <n v="0"/>
    <n v="0"/>
    <n v="0"/>
    <s v="Farjano-Kibora"/>
    <n v="617353353"/>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5"/>
    <m/>
    <n v="24.5"/>
    <s v="No/maya"/>
    <m/>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0.28000000000000003"/>
    <m/>
    <s v="No/maya"/>
    <s v="No 3rd Stove Girgirahaa 3aad malahaa"/>
    <m/>
    <m/>
    <m/>
    <m/>
    <m/>
    <s v="No 4th Stove Girgirahaa 4aad malahaa"/>
    <m/>
    <m/>
    <m/>
    <m/>
    <m/>
    <m/>
    <s v="4"/>
    <s v="Yes/Haa"/>
    <s v="2020-11-16T11:05:00.000+03:00"/>
    <n v="24.47"/>
    <s v="2020-11-17T11:03:00.000+03:00"/>
    <m/>
    <n v="19.11"/>
    <s v="2020-11-18T10:48:00.000+03:00"/>
    <m/>
    <n v="15.28"/>
    <s v="2020-11-19T11:15:00.000+03:00"/>
    <m/>
    <n v="10.7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702023"/>
    <s v="49e107e0-fe30-4007-bf2f-f29e2a3065a8"/>
    <s v="2020-11-23T22:18:27"/>
    <m/>
    <s v="[]"/>
    <s v="submitted_via_web"/>
    <m/>
    <m/>
    <n v="101"/>
    <n v="5.3599999999999994"/>
    <n v="3.83"/>
    <n v="4.51"/>
    <n v="0"/>
    <n v="0"/>
    <n v="0"/>
    <n v="0"/>
    <n v="0"/>
    <n v="0"/>
    <n v="0"/>
    <n v="0"/>
    <n v="0"/>
    <n v="4.5666666666666664"/>
    <n v="0"/>
    <n v="0"/>
    <n v="0"/>
    <n v="1.3471666666666667E-4"/>
    <n v="0"/>
    <n v="0"/>
    <n v="0"/>
    <n v="1.3471666666666667E-4"/>
    <n v="1"/>
    <n v="0"/>
    <n v="0"/>
    <n v="0"/>
    <x v="0"/>
    <x v="0"/>
    <n v="3.8"/>
    <n v="1.2017543859649122"/>
  </r>
  <r>
    <s v="2020-11-24T01:17:02.905+03:00"/>
    <s v="2020-11-24T01:28:24.939+03:00"/>
    <m/>
    <s v="Proceed"/>
    <s v="Yes/Haa"/>
    <s v="Yes/Haa"/>
    <s v="Yes/Haa"/>
    <s v="MD"/>
    <x v="23"/>
    <s v="2020-11-16"/>
    <s v="2020-11-16T11:20:00.000+03:00"/>
    <s v="Zaytun Aden Omar"/>
    <n v="0"/>
    <n v="1"/>
    <n v="3"/>
    <n v="1"/>
    <x v="4"/>
    <n v="0"/>
    <n v="0"/>
    <n v="1"/>
    <n v="0"/>
    <n v="0"/>
    <n v="0"/>
    <n v="0"/>
    <s v="Fanole-Marire"/>
    <n v="61538955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1:30"/>
    <s v="Yes/Haa"/>
    <s v="2020-11-16T11:26:00.000+03:00"/>
    <n v="25.87"/>
    <s v="2020-11-17T11:35:00.000+03:00"/>
    <m/>
    <n v="23.64"/>
    <s v="2020-11-18T11:21:00.000+03:00"/>
    <m/>
    <n v="20.49"/>
    <s v="2020-11-19T11:51:00.000+03:00"/>
    <m/>
    <n v="17.64"/>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704177"/>
    <s v="c048e72a-bef7-4309-a3c9-820079d20ea2"/>
    <s v="2020-11-23T22:33:04"/>
    <m/>
    <s v="[]"/>
    <s v="submitted_via_web"/>
    <m/>
    <m/>
    <n v="102"/>
    <n v="2.2300000000000004"/>
    <n v="3.1500000000000021"/>
    <n v="2.8499999999999979"/>
    <n v="0"/>
    <n v="0"/>
    <n v="0"/>
    <n v="0"/>
    <n v="0"/>
    <n v="0"/>
    <n v="0"/>
    <n v="0"/>
    <n v="0"/>
    <n v="2.7433333333333336"/>
    <n v="0"/>
    <n v="0"/>
    <n v="0"/>
    <n v="8.0928333333333343E-5"/>
    <n v="0"/>
    <n v="0"/>
    <n v="0"/>
    <n v="8.0928333333333343E-5"/>
    <n v="1"/>
    <n v="0"/>
    <n v="0"/>
    <n v="0"/>
    <x v="0"/>
    <x v="0"/>
    <n v="4.5999999999999996"/>
    <n v="0.59637681159420297"/>
  </r>
  <r>
    <s v="2020-11-24T01:31:30.844+03:00"/>
    <s v="2021-03-29T16:44:25.489+03:00"/>
    <s v="burn"/>
    <s v="Proceed"/>
    <s v="Yes/Haa"/>
    <s v="Yes/Haa"/>
    <s v="Yes/Haa"/>
    <s v="HI"/>
    <x v="0"/>
    <s v="2020-11-16"/>
    <s v="2020-11-16T09:20:00.000+03:00"/>
    <s v="Muumino Aadan Abukar"/>
    <n v="2"/>
    <n v="1"/>
    <n v="2"/>
    <n v="1"/>
    <x v="0"/>
    <n v="0"/>
    <n v="0"/>
    <n v="0"/>
    <n v="1"/>
    <n v="0"/>
    <n v="0"/>
    <n v="0"/>
    <s v="Beledweyne"/>
    <n v="61236928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5"/>
    <m/>
    <n v="17.5"/>
    <s v="No/maya"/>
    <m/>
    <s v="No 2nd Stove Girgirahaa 2aad malahaa"/>
    <m/>
    <m/>
    <m/>
    <m/>
    <m/>
    <s v="No 3rd Stove Girgirahaa 3aad malahaa"/>
    <m/>
    <m/>
    <m/>
    <m/>
    <m/>
    <s v="No 4th Stove Girgirahaa 4aad malahaa"/>
    <m/>
    <m/>
    <m/>
    <m/>
    <m/>
    <m/>
    <s v="3:30"/>
    <s v="Yes/Haa"/>
    <s v="2020-11-16T09:20:00.000+03:00"/>
    <n v="27.4"/>
    <s v="2020-11-17T09:00:00.000+03:00"/>
    <m/>
    <n v="23.22"/>
    <s v="2020-11-18T09:30:00.000+03:00"/>
    <m/>
    <n v="19.420000000000002"/>
    <s v="2020-11-19T09:10:00.000+03:00"/>
    <m/>
    <n v="15.12"/>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706491"/>
    <s v="0caacff1-57c2-42f1-9208-e7bebdc2e42b"/>
    <s v="2020-11-23T22:54:15"/>
    <m/>
    <s v="[]"/>
    <s v="submitted_via_web"/>
    <m/>
    <m/>
    <n v="103"/>
    <n v="4.18"/>
    <n v="3.7999999999999972"/>
    <n v="4.3000000000000025"/>
    <n v="0"/>
    <n v="0"/>
    <n v="0"/>
    <n v="0"/>
    <n v="0"/>
    <n v="0"/>
    <n v="0"/>
    <n v="0"/>
    <n v="0"/>
    <n v="4.0933333333333328"/>
    <n v="0"/>
    <n v="0"/>
    <n v="0"/>
    <n v="1.2075333333333331E-4"/>
    <n v="0"/>
    <n v="0"/>
    <n v="0"/>
    <n v="1.2075333333333331E-4"/>
    <n v="1"/>
    <n v="0"/>
    <n v="0"/>
    <n v="0"/>
    <x v="0"/>
    <x v="0"/>
    <n v="4.5999999999999996"/>
    <n v="0.88985507246376805"/>
  </r>
  <r>
    <s v="2020-11-24T01:52:22.730+03:00"/>
    <s v="2021-03-29T16:45:56.073+03:00"/>
    <s v="burn"/>
    <s v="Proceed"/>
    <s v="Yes/Haa"/>
    <s v="Yes/Haa"/>
    <s v="Yes/Haa"/>
    <s v="MI"/>
    <x v="0"/>
    <s v="2020-11-16"/>
    <s v="2020-11-16T10:00:00.000+03:00"/>
    <s v="Maryan Macalin Saalax"/>
    <n v="0"/>
    <n v="2"/>
    <n v="3"/>
    <n v="1"/>
    <x v="0"/>
    <n v="0"/>
    <n v="0"/>
    <n v="0"/>
    <n v="1"/>
    <n v="0"/>
    <n v="0"/>
    <n v="0"/>
    <s v="Beledweyne"/>
    <n v="618001806"/>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
    <s v="Yes/Haa"/>
    <s v="2020-11-16T10:00:00.000+03:00"/>
    <n v="27.98"/>
    <s v="2020-11-17T10:20:00.000+03:00"/>
    <m/>
    <n v="23.68"/>
    <s v="2020-11-18T10:10:00.000+03:00"/>
    <m/>
    <n v="20.18"/>
    <s v="2020-11-19T10:00:00.000+03:00"/>
    <m/>
    <n v="1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707863"/>
    <s v="b2162233-51a1-49aa-9539-580feceef13b"/>
    <s v="2020-11-23T23:09:15"/>
    <m/>
    <s v="[]"/>
    <s v="submitted_via_web"/>
    <m/>
    <m/>
    <n v="104"/>
    <n v="4.3000000000000007"/>
    <n v="3.5"/>
    <n v="3.1799999999999997"/>
    <n v="0"/>
    <n v="0"/>
    <n v="0"/>
    <n v="0"/>
    <n v="0"/>
    <n v="0"/>
    <n v="0"/>
    <n v="0"/>
    <n v="0"/>
    <n v="3.66"/>
    <n v="0"/>
    <n v="0"/>
    <n v="0"/>
    <n v="1.0797E-4"/>
    <n v="0"/>
    <n v="0"/>
    <n v="0"/>
    <n v="1.0797E-4"/>
    <n v="1"/>
    <n v="0"/>
    <n v="0"/>
    <n v="0"/>
    <x v="0"/>
    <x v="0"/>
    <n v="5.3999999999999995"/>
    <n v="0.67777777777777792"/>
  </r>
  <r>
    <s v="2020-11-24T10:48:28.154+03:00"/>
    <s v="2020-11-24T10:58:02.432+03:00"/>
    <m/>
    <s v="Proceed"/>
    <s v="Yes/Haa"/>
    <s v="Yes/Haa"/>
    <s v="Yes/Haa"/>
    <s v="MI"/>
    <x v="0"/>
    <s v="2020-11-16"/>
    <s v="2020-11-16T09:40:00.000+03:00"/>
    <s v="Deeqo Hassan Hilowle"/>
    <n v="1"/>
    <n v="2"/>
    <n v="3"/>
    <n v="0"/>
    <x v="0"/>
    <n v="0"/>
    <n v="0"/>
    <n v="0"/>
    <n v="1"/>
    <n v="0"/>
    <n v="0"/>
    <n v="0"/>
    <s v="Beledweyne"/>
    <n v="61559338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5"/>
    <m/>
    <n v="35"/>
    <s v="No/maya"/>
    <m/>
    <s v="No 2nd Stove Girgirahaa 2aad malahaa"/>
    <m/>
    <m/>
    <m/>
    <m/>
    <m/>
    <s v="No 3rd Stove Girgirahaa 3aad malahaa"/>
    <m/>
    <m/>
    <m/>
    <m/>
    <m/>
    <s v="No 4th Stove Girgirahaa 4aad malahaa"/>
    <m/>
    <m/>
    <m/>
    <m/>
    <m/>
    <m/>
    <s v="4"/>
    <s v="Yes/Haa"/>
    <s v="2020-11-16T09:40:00.000+03:00"/>
    <n v="25.08"/>
    <s v="2020-11-17T09:20:00.000+03:00"/>
    <m/>
    <n v="22.5"/>
    <s v="2020-11-18T09:30:00.000+03:00"/>
    <m/>
    <n v="20"/>
    <s v="2020-11-19T09:10:00.000+03:00"/>
    <m/>
    <n v="1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761036"/>
    <s v="6c28c18f-305a-41aa-8df4-d4eb5ea18f99"/>
    <s v="2020-11-24T07:58:28"/>
    <m/>
    <s v="[]"/>
    <s v="submitted_via_web"/>
    <m/>
    <m/>
    <n v="105"/>
    <n v="2.5799999999999983"/>
    <n v="2.5"/>
    <n v="3"/>
    <n v="0"/>
    <n v="0"/>
    <n v="0"/>
    <n v="0"/>
    <n v="0"/>
    <n v="0"/>
    <n v="0"/>
    <n v="0"/>
    <n v="0"/>
    <n v="2.6933333333333329"/>
    <n v="0"/>
    <n v="0"/>
    <n v="0"/>
    <n v="7.9453333333333307E-5"/>
    <n v="0"/>
    <n v="0"/>
    <n v="0"/>
    <n v="7.9453333333333307E-5"/>
    <n v="1"/>
    <n v="0"/>
    <n v="0"/>
    <n v="0"/>
    <x v="0"/>
    <x v="0"/>
    <n v="5.0999999999999996"/>
    <n v="0.52810457516339859"/>
  </r>
  <r>
    <s v="2020-11-24T11:07:57.552+03:00"/>
    <s v="2021-03-29T16:48:07.893+03:00"/>
    <s v="burn"/>
    <s v="Proceed"/>
    <s v="Yes/Haa"/>
    <s v="Yes/Haa"/>
    <s v="Yes/Haa"/>
    <s v="MI"/>
    <x v="25"/>
    <s v="2020-11-16"/>
    <s v="2020-11-16T09:00:00.000+03:00"/>
    <s v="Farhiyo Aadam Ali"/>
    <n v="2"/>
    <n v="1"/>
    <n v="3"/>
    <n v="1"/>
    <x v="0"/>
    <n v="0"/>
    <n v="0"/>
    <n v="0"/>
    <n v="1"/>
    <n v="0"/>
    <n v="0"/>
    <n v="0"/>
    <s v="Beledweyne"/>
    <n v="61704877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5"/>
    <m/>
    <n v="35"/>
    <s v="No/maya"/>
    <m/>
    <s v="No 2nd Stove Girgirahaa 2aad malahaa"/>
    <m/>
    <m/>
    <m/>
    <m/>
    <m/>
    <s v="No 3rd Stove Girgirahaa 3aad malahaa"/>
    <m/>
    <m/>
    <m/>
    <m/>
    <m/>
    <s v="No 4th Stove Girgirahaa 4aad malahaa"/>
    <m/>
    <m/>
    <m/>
    <m/>
    <m/>
    <m/>
    <s v="5"/>
    <s v="Yes/Haa"/>
    <s v="2020-11-16T09:00:00.000+03:00"/>
    <n v="16.489999999999998"/>
    <s v="2020-11-17T09:26:00.000+03:00"/>
    <m/>
    <n v="13.19"/>
    <s v="2020-11-18T09:50:00.000+03:00"/>
    <m/>
    <n v="9.69"/>
    <s v="2020-11-19T10:00:00.000+03:00"/>
    <m/>
    <n v="6.69"/>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765035"/>
    <s v="0bca498d-94e8-4972-98b0-251aa19b3aaf"/>
    <s v="2020-11-24T08:18:46"/>
    <m/>
    <s v="[]"/>
    <s v="submitted_via_web"/>
    <m/>
    <m/>
    <n v="106"/>
    <n v="3.2999999999999989"/>
    <n v="3.5"/>
    <n v="2.9999999999999991"/>
    <n v="0"/>
    <n v="0"/>
    <n v="0"/>
    <n v="0"/>
    <n v="0"/>
    <n v="0"/>
    <n v="0"/>
    <n v="0"/>
    <n v="0"/>
    <n v="3.2666666666666657"/>
    <n v="0"/>
    <n v="0"/>
    <n v="0"/>
    <n v="9.6366666666666633E-5"/>
    <n v="0"/>
    <n v="0"/>
    <n v="0"/>
    <n v="9.6366666666666633E-5"/>
    <n v="1"/>
    <n v="0"/>
    <n v="0"/>
    <n v="0"/>
    <x v="0"/>
    <x v="0"/>
    <n v="5.6"/>
    <n v="0.58333333333333315"/>
  </r>
  <r>
    <s v="2020-11-24T11:18:11.805+03:00"/>
    <s v="2020-12-06T19:10:37.598+03:00"/>
    <m/>
    <s v="Proceed"/>
    <s v="Yes/Haa"/>
    <s v="Yes/Haa"/>
    <s v="Yes/Haa"/>
    <s v="BM"/>
    <x v="26"/>
    <s v="2020-11-15"/>
    <s v="2020-11-15T09:25:00.000+03:00"/>
    <s v="Saynab Maxamud Maxamed"/>
    <n v="7"/>
    <n v="3"/>
    <n v="2"/>
    <n v="0"/>
    <x v="5"/>
    <n v="0"/>
    <n v="0"/>
    <n v="0"/>
    <n v="0"/>
    <n v="1"/>
    <n v="0"/>
    <n v="0"/>
    <s v="Dhusomareeb"/>
    <n v="61511517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7:30"/>
    <s v="Yes/Haa"/>
    <s v="2020-11-15T09:25:00.000+03:00"/>
    <n v="14"/>
    <s v="2020-11-16T09:37:00.000+03:00"/>
    <m/>
    <n v="13"/>
    <s v="2020-11-17T09:40:00.000+03:00"/>
    <m/>
    <n v="11.87"/>
    <s v="2020-11-19T09:23:00.000+03:00"/>
    <m/>
    <n v="9.800000000000000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21529"/>
    <s v="8772abf0-a551-4053-8482-c24bc1ac5519"/>
    <s v="2020-11-24T12:59:59"/>
    <m/>
    <s v="[]"/>
    <s v="submitted_via_web"/>
    <m/>
    <m/>
    <n v="107"/>
    <n v="1"/>
    <n v="1.1300000000000008"/>
    <n v="2.0699999999999985"/>
    <n v="0"/>
    <n v="0"/>
    <n v="0"/>
    <n v="0"/>
    <n v="0"/>
    <n v="0"/>
    <n v="0"/>
    <n v="0"/>
    <n v="0"/>
    <n v="1.3999999999999997"/>
    <n v="0"/>
    <n v="0"/>
    <n v="0"/>
    <n v="4.1299999999999994E-5"/>
    <n v="0"/>
    <n v="0"/>
    <n v="0"/>
    <n v="4.1299999999999994E-5"/>
    <n v="1"/>
    <n v="0"/>
    <n v="0"/>
    <n v="0"/>
    <x v="0"/>
    <x v="0"/>
    <n v="7.9"/>
    <n v="0.17721518987341767"/>
  </r>
  <r>
    <s v="2020-11-24T15:59:02.541+03:00"/>
    <s v="2020-11-24T16:21:55.184+03:00"/>
    <m/>
    <s v="Proceed"/>
    <s v="Yes/Haa"/>
    <s v="Yes/Haa"/>
    <s v="Yes/Haa"/>
    <s v="BM"/>
    <x v="27"/>
    <s v="2020-11-15"/>
    <s v="2020-11-15T09:20:00.000+03:00"/>
    <s v="Fardowsa Xasan Nuur"/>
    <n v="1"/>
    <n v="1"/>
    <n v="1"/>
    <n v="0"/>
    <x v="5"/>
    <n v="0"/>
    <n v="0"/>
    <n v="0"/>
    <n v="0"/>
    <n v="1"/>
    <n v="0"/>
    <n v="0"/>
    <s v="Dhusomareeb"/>
    <n v="612621063"/>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5"/>
    <s v="Yes/Haa"/>
    <s v="2020-11-15T09:20:00.000+03:00"/>
    <n v="13"/>
    <s v="2020-11-16T09:28:00.000+03:00"/>
    <m/>
    <n v="11.63"/>
    <s v="2020-11-17T09:34:00.000+03:00"/>
    <m/>
    <n v="10.210000000000001"/>
    <s v="2020-11-18T09:12:00.000+03:00"/>
    <m/>
    <n v="8.5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26544"/>
    <s v="d50854e8-9308-4288-8463-7467abca107d"/>
    <s v="2020-11-24T13:24:43"/>
    <m/>
    <s v="[]"/>
    <s v="submitted_via_web"/>
    <m/>
    <m/>
    <n v="108"/>
    <n v="1.3699999999999992"/>
    <n v="1.42"/>
    <n v="1.6500000000000004"/>
    <n v="0"/>
    <n v="0"/>
    <n v="0"/>
    <n v="0"/>
    <n v="0"/>
    <n v="0"/>
    <n v="0"/>
    <n v="0"/>
    <n v="0"/>
    <n v="1.4799999999999998"/>
    <n v="0"/>
    <n v="0"/>
    <n v="0"/>
    <n v="4.3659999999999992E-5"/>
    <n v="0"/>
    <n v="0"/>
    <n v="0"/>
    <n v="4.3659999999999992E-5"/>
    <n v="1"/>
    <n v="0"/>
    <n v="0"/>
    <n v="0"/>
    <x v="0"/>
    <x v="0"/>
    <n v="2.2999999999999998"/>
    <n v="0.64347826086956517"/>
  </r>
  <r>
    <s v="2020-11-24T16:23:43.931+03:00"/>
    <s v="2020-11-24T16:38:35.459+03:00"/>
    <m/>
    <s v="Proceed"/>
    <s v="Yes/Haa"/>
    <s v="Yes/Haa"/>
    <s v="Yes/Haa"/>
    <s v="SS"/>
    <x v="28"/>
    <s v="2020-11-15"/>
    <s v="2020-11-15T16:30:00.000+03:00"/>
    <s v="Ubax Dahir Cabdule"/>
    <n v="4"/>
    <n v="1"/>
    <n v="2"/>
    <n v="0"/>
    <x v="5"/>
    <n v="0"/>
    <n v="0"/>
    <n v="0"/>
    <n v="0"/>
    <n v="1"/>
    <n v="0"/>
    <n v="0"/>
    <s v="Dhusomareeb"/>
    <n v="615005809"/>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7:30"/>
    <s v="Yes/Haa"/>
    <s v="2020-11-15T09:45:00.000+03:00"/>
    <n v="26.5"/>
    <s v="2020-11-16T09:50:00.000+03:00"/>
    <m/>
    <n v="22.81"/>
    <s v="2020-11-17T09:48:00.000+03:00"/>
    <m/>
    <n v="18.77"/>
    <s v="2020-11-18T09:35:00.000+03:00"/>
    <m/>
    <n v="16.57999999999999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30477"/>
    <s v="76f887cd-a0e7-48b9-86ac-771e06cd8feb"/>
    <s v="2020-11-24T13:41:59"/>
    <m/>
    <s v="[]"/>
    <s v="submitted_via_web"/>
    <m/>
    <m/>
    <n v="109"/>
    <n v="3.6900000000000013"/>
    <n v="4.0399999999999991"/>
    <n v="2.1900000000000013"/>
    <n v="0"/>
    <n v="0"/>
    <n v="0"/>
    <n v="0"/>
    <n v="0"/>
    <n v="0"/>
    <n v="0"/>
    <n v="0"/>
    <n v="0"/>
    <n v="3.3066666666666671"/>
    <n v="0"/>
    <n v="0"/>
    <n v="0"/>
    <n v="9.7546666666666672E-5"/>
    <n v="0"/>
    <n v="0"/>
    <n v="0"/>
    <n v="9.7546666666666672E-5"/>
    <n v="1"/>
    <n v="0"/>
    <n v="0"/>
    <n v="0"/>
    <x v="0"/>
    <x v="0"/>
    <n v="4.8"/>
    <n v="0.68888888888888899"/>
  </r>
  <r>
    <s v="2020-11-24T16:40:47.986+03:00"/>
    <s v="2020-11-24T16:57:28.473+03:00"/>
    <m/>
    <s v="Proceed"/>
    <s v="Yes/Haa"/>
    <s v="Yes/Haa"/>
    <s v="Yes/Haa"/>
    <s v="SS"/>
    <x v="29"/>
    <s v="2020-11-15"/>
    <s v="2020-11-15T10:00:00.000+03:00"/>
    <s v="Farxiya Maxamad Urur"/>
    <n v="3"/>
    <n v="1"/>
    <n v="2"/>
    <n v="0"/>
    <x v="5"/>
    <n v="0"/>
    <n v="0"/>
    <n v="0"/>
    <n v="0"/>
    <n v="1"/>
    <n v="0"/>
    <n v="0"/>
    <s v="Dhusamareeb"/>
    <n v="615854225"/>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3:30"/>
    <s v="Yes/Haa"/>
    <s v="2020-11-15T10:05:00.000+03:00"/>
    <n v="13"/>
    <s v="2020-11-16T10:01:00.000+03:00"/>
    <m/>
    <n v="11.85"/>
    <s v="2020-11-17T10:05:00.000+03:00"/>
    <m/>
    <n v="9.59"/>
    <s v="2020-11-18T09:45:00.000+03:00"/>
    <m/>
    <n v="7.8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34795"/>
    <s v="605d7b2e-20cc-4aca-bd50-1267d91e2689"/>
    <s v="2020-11-24T14:01:22"/>
    <m/>
    <s v="[]"/>
    <s v="submitted_via_web"/>
    <m/>
    <m/>
    <n v="110"/>
    <n v="1.1500000000000004"/>
    <n v="2.2599999999999998"/>
    <n v="1.71"/>
    <n v="0"/>
    <n v="0"/>
    <n v="0"/>
    <n v="0"/>
    <n v="0"/>
    <n v="0"/>
    <n v="0"/>
    <n v="0"/>
    <n v="0"/>
    <n v="1.7066666666666668"/>
    <n v="0"/>
    <n v="0"/>
    <n v="0"/>
    <n v="5.034666666666667E-5"/>
    <n v="0"/>
    <n v="0"/>
    <n v="0"/>
    <n v="5.034666666666667E-5"/>
    <n v="1"/>
    <n v="0"/>
    <n v="0"/>
    <n v="0"/>
    <x v="0"/>
    <x v="0"/>
    <n v="4.3"/>
    <n v="0.3968992248062016"/>
  </r>
  <r>
    <s v="2020-11-24T17:00:03.695+03:00"/>
    <s v="2020-11-24T17:13:17.959+03:00"/>
    <m/>
    <s v="Proceed"/>
    <s v="Yes/Haa"/>
    <s v="Yes/Haa"/>
    <s v="Yes/Haa"/>
    <s v="SS"/>
    <x v="29"/>
    <s v="2020-11-15"/>
    <s v="2020-11-15T09:49:00.000+03:00"/>
    <s v="Luul Qadar Khamiis"/>
    <n v="7"/>
    <n v="1"/>
    <n v="1"/>
    <n v="0"/>
    <x v="5"/>
    <n v="0"/>
    <n v="0"/>
    <n v="0"/>
    <n v="0"/>
    <n v="1"/>
    <n v="0"/>
    <n v="0"/>
    <s v="Dhusomareeb"/>
    <n v="615969402"/>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8"/>
    <s v="Yes/Haa"/>
    <s v="2020-11-15T09:49:00.000+03:00"/>
    <n v="13"/>
    <s v="2020-11-16T22:10:00.000+03:00"/>
    <m/>
    <n v="11.88"/>
    <s v="2020-11-17T10:11:00.000+03:00"/>
    <m/>
    <n v="9.67"/>
    <s v="2020-11-18T09:53:00.000+03:00"/>
    <m/>
    <n v="6.9"/>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38572"/>
    <s v="e96aa0ee-4ea5-4e4a-a3fb-4560e63b9e70"/>
    <s v="2020-11-24T14:17:40"/>
    <m/>
    <s v="[]"/>
    <s v="submitted_via_web"/>
    <m/>
    <m/>
    <n v="111"/>
    <n v="1.1199999999999992"/>
    <n v="2.2100000000000009"/>
    <n v="2.7699999999999996"/>
    <n v="0"/>
    <n v="0"/>
    <n v="0"/>
    <n v="0"/>
    <n v="0"/>
    <n v="0"/>
    <n v="0"/>
    <n v="0"/>
    <n v="0"/>
    <n v="2.0333333333333332"/>
    <n v="0"/>
    <n v="0"/>
    <n v="0"/>
    <n v="5.9983333333333325E-5"/>
    <n v="0"/>
    <n v="0"/>
    <n v="0"/>
    <n v="5.9983333333333325E-5"/>
    <n v="1"/>
    <n v="0"/>
    <n v="0"/>
    <n v="0"/>
    <x v="0"/>
    <x v="0"/>
    <n v="5.3"/>
    <n v="0.38364779874213834"/>
  </r>
  <r>
    <s v="2020-11-24T17:16:14.721+03:00"/>
    <s v="2020-11-24T17:30:29.812+03:00"/>
    <m/>
    <s v="Proceed"/>
    <s v="Yes/Haa"/>
    <s v="Yes/Haa"/>
    <s v="Yes/Haa"/>
    <s v="BM"/>
    <x v="30"/>
    <s v="2020-11-15"/>
    <s v="2020-11-15T10:00:00.000+03:00"/>
    <s v="Xamdi Maxamed Abshir"/>
    <n v="6"/>
    <n v="1"/>
    <n v="1"/>
    <n v="0"/>
    <x v="5"/>
    <n v="0"/>
    <n v="0"/>
    <n v="0"/>
    <n v="0"/>
    <n v="1"/>
    <n v="0"/>
    <n v="0"/>
    <s v="Dhusomareeb"/>
    <n v="61606164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7"/>
    <s v="Yes/Haa"/>
    <s v="2020-11-15T10:00:00.000+03:00"/>
    <n v="14"/>
    <s v="2020-11-11T10:20:00.000+03:00"/>
    <m/>
    <n v="12"/>
    <s v="2020-11-17T10:35:00.000+03:00"/>
    <m/>
    <n v="9.6300000000000008"/>
    <s v="2020-11-18T10:05:00.000+03:00"/>
    <m/>
    <n v="8.36"/>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42024"/>
    <s v="f87649aa-297d-4631-bb8a-db6b2a69bb87"/>
    <s v="2020-11-24T14:35:23"/>
    <m/>
    <s v="[]"/>
    <s v="submitted_via_web"/>
    <m/>
    <m/>
    <n v="112"/>
    <n v="2"/>
    <n v="2.3699999999999992"/>
    <n v="1.2700000000000014"/>
    <n v="0"/>
    <n v="0"/>
    <n v="0"/>
    <n v="0"/>
    <n v="0"/>
    <n v="0"/>
    <n v="0"/>
    <n v="0"/>
    <n v="0"/>
    <n v="1.8800000000000001"/>
    <n v="0"/>
    <n v="0"/>
    <n v="0"/>
    <n v="5.5460000000000001E-5"/>
    <n v="0"/>
    <n v="0"/>
    <n v="0"/>
    <n v="5.5460000000000001E-5"/>
    <n v="1"/>
    <n v="0"/>
    <n v="0"/>
    <n v="0"/>
    <x v="0"/>
    <x v="0"/>
    <n v="4.8"/>
    <n v="0.39166666666666672"/>
  </r>
  <r>
    <s v="2020-11-24T17:33:48.540+03:00"/>
    <s v="2020-12-07T10:21:32.654+03:00"/>
    <m/>
    <s v="Proceed"/>
    <s v="Yes/Haa"/>
    <s v="Yes/Haa"/>
    <s v="Yes/Haa"/>
    <s v="BM"/>
    <x v="31"/>
    <s v="2020-11-15"/>
    <s v="2020-11-15T11:00:00.000+03:00"/>
    <s v="Safiyo Maxamud Faarax"/>
    <n v="3"/>
    <n v="3"/>
    <n v="4"/>
    <n v="0"/>
    <x v="5"/>
    <n v="0"/>
    <n v="0"/>
    <n v="0"/>
    <n v="0"/>
    <n v="1"/>
    <n v="0"/>
    <n v="0"/>
    <s v="Dhusomareeb"/>
    <n v="615610135"/>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7"/>
    <s v="Yes/Haa"/>
    <s v="2020-11-15T11:00:00.000+03:00"/>
    <n v="15.16"/>
    <s v="2020-11-16T10:22:00.000+03:00"/>
    <m/>
    <n v="14.6"/>
    <s v="2020-11-17T10:25:00.000+03:00"/>
    <m/>
    <n v="12"/>
    <s v="2020-11-18T10:15:00.000+03:00"/>
    <m/>
    <n v="10"/>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45043"/>
    <s v="5800520b-f9f4-4ca5-8b7e-f9bd1b267dac"/>
    <s v="2020-11-24T14:51:37"/>
    <m/>
    <s v="[]"/>
    <s v="submitted_via_web"/>
    <m/>
    <m/>
    <n v="113"/>
    <n v="0.5600000000000005"/>
    <n v="2.5999999999999996"/>
    <n v="2"/>
    <n v="0"/>
    <n v="0"/>
    <n v="0"/>
    <n v="0"/>
    <n v="0"/>
    <n v="0"/>
    <n v="0"/>
    <n v="0"/>
    <n v="0"/>
    <n v="1.72"/>
    <n v="0"/>
    <n v="0"/>
    <n v="0"/>
    <n v="5.0739999999999999E-5"/>
    <n v="0"/>
    <n v="0"/>
    <n v="0"/>
    <n v="5.0739999999999999E-5"/>
    <n v="1"/>
    <n v="0"/>
    <n v="0"/>
    <n v="0"/>
    <x v="0"/>
    <x v="0"/>
    <n v="7.9"/>
    <n v="0.21772151898734177"/>
  </r>
  <r>
    <s v="2020-11-24T17:49:51.761+03:00"/>
    <s v="2020-11-24T18:08:42.910+03:00"/>
    <m/>
    <s v="Proceed"/>
    <s v="Yes/Haa"/>
    <s v="Yes/Haa"/>
    <s v="Yes/Haa"/>
    <s v="BM"/>
    <x v="31"/>
    <s v="2020-11-15"/>
    <s v="2020-11-15T10:50:00.000+03:00"/>
    <s v="Farduus Axmed Maxamed"/>
    <n v="2"/>
    <n v="1"/>
    <n v="1"/>
    <n v="0"/>
    <x v="5"/>
    <n v="0"/>
    <n v="0"/>
    <n v="0"/>
    <n v="0"/>
    <n v="1"/>
    <n v="0"/>
    <n v="0"/>
    <s v="Dhusomareeb"/>
    <n v="61842191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7:30"/>
    <s v="Yes/Haa"/>
    <s v="2020-11-15T10:50:00.000+03:00"/>
    <n v="13"/>
    <s v="2020-11-16T10:25:00.000+03:00"/>
    <m/>
    <n v="11.35"/>
    <s v="2020-11-17T10:24:00.000+03:00"/>
    <m/>
    <n v="8.26"/>
    <s v="2020-11-18T10:30:00.000+03:00"/>
    <m/>
    <n v="6.4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49268"/>
    <s v="867d15ac-ada7-4098-b2e1-5d339f86ab83"/>
    <s v="2020-11-24T15:14:39"/>
    <m/>
    <s v="[]"/>
    <s v="submitted_via_web"/>
    <m/>
    <m/>
    <n v="114"/>
    <n v="1.6500000000000004"/>
    <n v="3.09"/>
    <n v="1.7799999999999994"/>
    <n v="0"/>
    <n v="0"/>
    <n v="0"/>
    <n v="0"/>
    <n v="0"/>
    <n v="0"/>
    <n v="0"/>
    <n v="0"/>
    <n v="0"/>
    <n v="2.1733333333333333"/>
    <n v="0"/>
    <n v="0"/>
    <n v="0"/>
    <n v="6.4113333333333335E-5"/>
    <n v="0"/>
    <n v="0"/>
    <n v="0"/>
    <n v="6.4113333333333335E-5"/>
    <n v="1"/>
    <n v="0"/>
    <n v="0"/>
    <n v="0"/>
    <x v="0"/>
    <x v="0"/>
    <n v="2.8"/>
    <n v="0.77619047619047621"/>
  </r>
  <r>
    <s v="2020-11-24T18:12:47.359+03:00"/>
    <s v="2020-11-24T18:26:51.025+03:00"/>
    <m/>
    <s v="Proceed"/>
    <s v="Yes/Haa"/>
    <s v="Yes/Haa"/>
    <s v="Yes/Haa"/>
    <s v="BM"/>
    <x v="27"/>
    <s v="2020-11-15"/>
    <s v="2020-11-15T10:30:00.000+03:00"/>
    <s v="Aniso Xusayn Xaashi"/>
    <n v="1"/>
    <n v="2"/>
    <n v="4"/>
    <n v="0"/>
    <x v="5"/>
    <n v="0"/>
    <n v="0"/>
    <n v="0"/>
    <n v="0"/>
    <n v="1"/>
    <n v="0"/>
    <n v="0"/>
    <s v="Dhusomareeb"/>
    <n v="612575792"/>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7"/>
    <s v="Yes/Haa"/>
    <s v="2020-11-15T10:30:00.000+03:00"/>
    <n v="13"/>
    <s v="2020-11-16T10:35:00.000+03:00"/>
    <m/>
    <n v="11.5"/>
    <s v="2020-11-17T10:32:00.000+03:00"/>
    <m/>
    <n v="9.9600000000000009"/>
    <s v="2020-11-18T10:40:00.000+03:00"/>
    <m/>
    <n v="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53436"/>
    <s v="8ba30431-8056-4d93-9bd9-de5f510bc0ef"/>
    <s v="2020-11-24T15:33:45"/>
    <m/>
    <s v="[]"/>
    <s v="submitted_via_web"/>
    <m/>
    <m/>
    <n v="115"/>
    <n v="1.5"/>
    <n v="1.5399999999999991"/>
    <n v="1.9600000000000009"/>
    <n v="0"/>
    <n v="0"/>
    <n v="0"/>
    <n v="0"/>
    <n v="0"/>
    <n v="0"/>
    <n v="0"/>
    <n v="0"/>
    <n v="0"/>
    <n v="1.6666666666666667"/>
    <n v="0"/>
    <n v="0"/>
    <n v="0"/>
    <n v="4.9166666666666665E-5"/>
    <n v="0"/>
    <n v="0"/>
    <n v="0"/>
    <n v="4.9166666666666665E-5"/>
    <n v="1"/>
    <n v="0"/>
    <n v="0"/>
    <n v="0"/>
    <x v="0"/>
    <x v="0"/>
    <n v="6.1"/>
    <n v="0.27322404371584702"/>
  </r>
  <r>
    <s v="2020-11-24T18:31:37.343+03:00"/>
    <s v="2020-11-24T18:45:29.826+03:00"/>
    <m/>
    <s v="Proceed"/>
    <s v="Yes/Haa"/>
    <s v="Yes/Haa"/>
    <s v="Yes/Haa"/>
    <s v="AA"/>
    <x v="32"/>
    <s v="2020-11-16"/>
    <s v="2020-11-16T05:56:00.000+03:00"/>
    <s v="Asho Mohamed Hassan"/>
    <n v="2"/>
    <n v="3"/>
    <n v="1"/>
    <n v="1"/>
    <x v="6"/>
    <n v="1"/>
    <n v="0"/>
    <n v="0"/>
    <n v="0"/>
    <n v="0"/>
    <n v="0"/>
    <n v="0"/>
    <s v="Horseed"/>
    <n v="61981318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8:30"/>
    <s v="Yes/Haa"/>
    <s v="2020-11-16T11:56:00.000+03:00"/>
    <n v="17.3"/>
    <s v="2020-11-17T11:58:00.000+03:00"/>
    <m/>
    <n v="15.51"/>
    <s v="2020-11-18T11:55:00.000+03:00"/>
    <m/>
    <n v="12.49"/>
    <s v="2020-11-19T11:58:00.000+03:00"/>
    <m/>
    <n v="10.51"/>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57205"/>
    <s v="0809b644-069d-484b-a2c6-195b8520df5d"/>
    <s v="2020-11-24T15:52:54"/>
    <m/>
    <s v="[]"/>
    <s v="submitted_via_web"/>
    <m/>
    <m/>
    <n v="116"/>
    <n v="1.7900000000000009"/>
    <n v="3.0199999999999996"/>
    <n v="1.9800000000000004"/>
    <n v="0"/>
    <n v="0"/>
    <n v="0"/>
    <n v="0"/>
    <n v="0"/>
    <n v="0"/>
    <n v="0"/>
    <n v="0"/>
    <n v="0"/>
    <n v="2.2633333333333336"/>
    <n v="0"/>
    <n v="0"/>
    <n v="0"/>
    <n v="6.6768333333333343E-5"/>
    <n v="0"/>
    <n v="0"/>
    <n v="0"/>
    <n v="6.6768333333333343E-5"/>
    <n v="1"/>
    <n v="0"/>
    <n v="0"/>
    <n v="0"/>
    <x v="0"/>
    <x v="0"/>
    <n v="5.2"/>
    <n v="0.43525641025641032"/>
  </r>
  <r>
    <s v="2020-11-24T18:50:38.445+03:00"/>
    <s v="2020-11-24T19:02:58.933+03:00"/>
    <m/>
    <s v="Proceed"/>
    <s v="Yes/Haa"/>
    <s v="Yes/Haa"/>
    <s v="Yes/Haa"/>
    <s v="AA"/>
    <x v="32"/>
    <s v="2020-11-16"/>
    <s v="2020-11-16T11:45:00.000+03:00"/>
    <s v="Asho Mohamed Husen"/>
    <n v="2"/>
    <n v="2"/>
    <n v="1"/>
    <n v="1"/>
    <x v="6"/>
    <n v="1"/>
    <n v="0"/>
    <n v="0"/>
    <n v="0"/>
    <n v="0"/>
    <n v="0"/>
    <n v="0"/>
    <s v="Howlwadaag"/>
    <n v="618012780"/>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4"/>
    <s v="Yes/Haa"/>
    <s v="2020-11-16T11:45:00.000+03:00"/>
    <n v="13"/>
    <s v="2020-11-17T11:45:00.000+03:00"/>
    <m/>
    <n v="11.32"/>
    <s v="2020-11-18T11:45:00.000+03:00"/>
    <m/>
    <n v="9.85"/>
    <s v="2020-11-19T11:45:00.000+03:00"/>
    <m/>
    <n v="8.7799999999999994"/>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61124"/>
    <s v="155a6c02-6e86-4232-b533-4fb0176d16f3"/>
    <s v="2020-11-24T16:11:08"/>
    <m/>
    <s v="[]"/>
    <s v="submitted_via_web"/>
    <m/>
    <m/>
    <n v="117"/>
    <n v="1.6799999999999997"/>
    <n v="1.4700000000000006"/>
    <n v="1.0700000000000003"/>
    <n v="0"/>
    <n v="0"/>
    <n v="0"/>
    <n v="0"/>
    <n v="0"/>
    <n v="0"/>
    <n v="0"/>
    <n v="0"/>
    <n v="0"/>
    <n v="1.406666666666667"/>
    <n v="0"/>
    <n v="0"/>
    <n v="0"/>
    <n v="4.1496666666666672E-5"/>
    <n v="0"/>
    <n v="0"/>
    <n v="0"/>
    <n v="4.1496666666666672E-5"/>
    <n v="1"/>
    <n v="0"/>
    <n v="0"/>
    <n v="0"/>
    <x v="0"/>
    <x v="0"/>
    <n v="4.4000000000000004"/>
    <n v="0.31969696969696976"/>
  </r>
  <r>
    <s v="2020-11-24T19:08:37.214+03:00"/>
    <s v="2021-03-29T16:49:20.651+03:00"/>
    <s v="burn"/>
    <s v="Proceed"/>
    <s v="Yes/Haa"/>
    <s v="Yes/Haa"/>
    <s v="Yes/Haa"/>
    <s v="AA"/>
    <x v="32"/>
    <s v="2020-11-16"/>
    <s v="2020-11-16T10:10:00.000+03:00"/>
    <s v="fartun Mohamud Nur"/>
    <n v="8"/>
    <n v="0"/>
    <n v="4"/>
    <n v="1"/>
    <x v="6"/>
    <n v="1"/>
    <n v="0"/>
    <n v="0"/>
    <n v="0"/>
    <n v="0"/>
    <n v="0"/>
    <n v="0"/>
    <s v="Cunaaye"/>
    <n v="615500437"/>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8"/>
    <s v="Yes/Haa"/>
    <s v="2020-11-16T10:10:00.000+03:00"/>
    <n v="27.4"/>
    <s v="2020-11-17T10:09:00.000+03:00"/>
    <m/>
    <n v="24.23"/>
    <s v="2020-11-18T10:10:00.000+03:00"/>
    <m/>
    <n v="21.4"/>
    <s v="2020-11-19T10:10:00.000+03:00"/>
    <m/>
    <n v="19.7"/>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64591"/>
    <s v="cac810d3-bdf8-434c-ba06-53c2b982189c"/>
    <s v="2020-11-24T16:31:29"/>
    <m/>
    <s v="[]"/>
    <s v="submitted_via_web"/>
    <m/>
    <m/>
    <n v="118"/>
    <n v="3.1699999999999982"/>
    <n v="2.8300000000000018"/>
    <n v="1.6999999999999993"/>
    <n v="0"/>
    <n v="0"/>
    <n v="0"/>
    <n v="0"/>
    <n v="0"/>
    <n v="0"/>
    <n v="0"/>
    <n v="0"/>
    <n v="0"/>
    <n v="2.5666666666666664"/>
    <n v="0"/>
    <n v="0"/>
    <n v="0"/>
    <n v="7.5716666666666646E-5"/>
    <n v="0"/>
    <n v="0"/>
    <n v="0"/>
    <n v="7.5716666666666646E-5"/>
    <n v="1"/>
    <n v="0"/>
    <n v="0"/>
    <n v="0"/>
    <x v="0"/>
    <x v="0"/>
    <n v="8.8000000000000007"/>
    <n v="0.29166666666666663"/>
  </r>
  <r>
    <s v="2020-11-24T19:28:54.262+03:00"/>
    <s v="2020-11-24T19:45:14.987+03:00"/>
    <m/>
    <s v="Proceed"/>
    <s v="Yes/Haa"/>
    <s v="Yes/Haa"/>
    <s v="Yes/Haa"/>
    <s v="MM"/>
    <x v="33"/>
    <s v="2020-11-16"/>
    <s v="2020-11-16T11:20:00.000+03:00"/>
    <s v="Hamdi Abdi Salad"/>
    <n v="3"/>
    <n v="0"/>
    <n v="1"/>
    <n v="0"/>
    <x v="6"/>
    <n v="1"/>
    <n v="0"/>
    <n v="0"/>
    <n v="0"/>
    <n v="0"/>
    <n v="0"/>
    <n v="0"/>
    <s v="Wadajir"/>
    <n v="61610860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5"/>
    <s v="Yes/Haa"/>
    <s v="2020-11-16T11:20:00.000+03:00"/>
    <n v="14.56"/>
    <s v="2020-11-17T11:22:00.000+03:00"/>
    <m/>
    <n v="10.86"/>
    <s v="2020-11-18T11:20:00.000+03:00"/>
    <m/>
    <n v="7.08"/>
    <s v="2020-11-19T11:20:00.000+03:00"/>
    <m/>
    <n v="5.35"/>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68389"/>
    <s v="540cc9b7-dfe0-42b3-814e-e07c232bb0b5"/>
    <s v="2020-11-24T16:54:21"/>
    <m/>
    <s v="[]"/>
    <s v="submitted_via_web"/>
    <m/>
    <m/>
    <n v="119"/>
    <n v="3.7000000000000011"/>
    <n v="3.7799999999999994"/>
    <n v="1.7300000000000004"/>
    <n v="0"/>
    <n v="0"/>
    <n v="0"/>
    <n v="0"/>
    <n v="0"/>
    <n v="0"/>
    <n v="0"/>
    <n v="0"/>
    <n v="0"/>
    <n v="3.0700000000000003"/>
    <n v="0"/>
    <n v="0"/>
    <n v="0"/>
    <n v="9.0564999999999998E-5"/>
    <n v="0"/>
    <n v="0"/>
    <n v="0"/>
    <n v="9.0564999999999998E-5"/>
    <n v="1"/>
    <n v="0"/>
    <n v="0"/>
    <n v="0"/>
    <x v="0"/>
    <x v="0"/>
    <n v="2.5"/>
    <n v="1.2280000000000002"/>
  </r>
  <r>
    <s v="2020-11-24T19:51:36.636+03:00"/>
    <s v="2020-11-24T20:04:17.767+03:00"/>
    <m/>
    <s v="Proceed"/>
    <s v="Yes/Haa"/>
    <s v="Yes/Haa"/>
    <s v="Yes/Haa"/>
    <s v="MM"/>
    <x v="33"/>
    <s v="2020-11-16"/>
    <s v="2020-11-16T11:04:00.000+03:00"/>
    <s v="Jamiilo C/Qadir Cali"/>
    <n v="3"/>
    <n v="0"/>
    <n v="1"/>
    <n v="0"/>
    <x v="6"/>
    <n v="1"/>
    <n v="0"/>
    <n v="0"/>
    <n v="0"/>
    <n v="0"/>
    <n v="0"/>
    <n v="0"/>
    <s v="Towfiiq"/>
    <n v="617984630"/>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8"/>
    <s v="Yes/Haa"/>
    <s v="2020-11-16T11:04:00.000+03:00"/>
    <n v="13"/>
    <s v="2020-11-17T11:07:00.000+03:00"/>
    <m/>
    <n v="11.3"/>
    <s v="2020-11-18T11:00:00.000+03:00"/>
    <m/>
    <n v="8.85"/>
    <s v="2020-11-19T11:02:00.000+03:00"/>
    <m/>
    <n v="6.55"/>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72658"/>
    <s v="9d382e59-6d16-4990-adfc-8a7e5d00a7be"/>
    <s v="2020-11-24T17:18:29"/>
    <m/>
    <s v="[]"/>
    <s v="submitted_via_web"/>
    <m/>
    <m/>
    <n v="120"/>
    <n v="1.6999999999999993"/>
    <n v="2.4500000000000011"/>
    <n v="2.2999999999999998"/>
    <n v="0"/>
    <n v="0"/>
    <n v="0"/>
    <n v="0"/>
    <n v="0"/>
    <n v="0"/>
    <n v="0"/>
    <n v="0"/>
    <n v="0"/>
    <n v="2.15"/>
    <n v="0"/>
    <n v="0"/>
    <n v="0"/>
    <n v="6.3424999999999997E-5"/>
    <n v="0"/>
    <n v="0"/>
    <n v="0"/>
    <n v="6.3424999999999997E-5"/>
    <n v="1"/>
    <n v="0"/>
    <n v="0"/>
    <n v="0"/>
    <x v="0"/>
    <x v="0"/>
    <n v="2.5"/>
    <n v="0.86"/>
  </r>
  <r>
    <s v="2020-11-24T20:10:53.721+03:00"/>
    <s v="2020-11-24T20:28:07.339+03:00"/>
    <m/>
    <s v="Proceed"/>
    <s v="Yes/Haa"/>
    <s v="Yes/Haa"/>
    <s v="Yes/Haa"/>
    <s v="MM"/>
    <x v="33"/>
    <s v="2020-11-16"/>
    <s v="2020-11-16T10:30:00.000+03:00"/>
    <s v="Luul Abdirage Leerow"/>
    <n v="7"/>
    <n v="3"/>
    <n v="1"/>
    <n v="0"/>
    <x v="6"/>
    <n v="1"/>
    <n v="0"/>
    <n v="0"/>
    <n v="0"/>
    <n v="0"/>
    <n v="0"/>
    <n v="0"/>
    <s v="Isha"/>
    <n v="616921732"/>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6"/>
    <s v="Yes/Haa"/>
    <s v="2020-11-16T10:30:00.000+03:00"/>
    <n v="13"/>
    <s v="2020-11-17T10:30:00.000+03:00"/>
    <m/>
    <n v="10.8"/>
    <s v="2020-11-18T10:30:00.000+03:00"/>
    <m/>
    <n v="7.15"/>
    <s v="2020-11-19T10:30:00.000+03:00"/>
    <m/>
    <n v="5.41"/>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75495"/>
    <s v="7a4451d7-6320-4a77-9c76-909c3eba3301"/>
    <s v="2020-11-24T17:38:18"/>
    <m/>
    <s v="[]"/>
    <s v="submitted_via_web"/>
    <m/>
    <m/>
    <n v="121"/>
    <n v="2.1999999999999993"/>
    <n v="3.6500000000000004"/>
    <n v="1.7400000000000002"/>
    <n v="0"/>
    <n v="0"/>
    <n v="0"/>
    <n v="0"/>
    <n v="0"/>
    <n v="0"/>
    <n v="0"/>
    <n v="0"/>
    <n v="0"/>
    <n v="2.5299999999999998"/>
    <n v="0"/>
    <n v="0"/>
    <n v="0"/>
    <n v="7.4634999999999993E-5"/>
    <n v="0"/>
    <n v="0"/>
    <n v="0"/>
    <n v="7.4634999999999993E-5"/>
    <n v="1"/>
    <n v="0"/>
    <n v="0"/>
    <n v="0"/>
    <x v="0"/>
    <x v="0"/>
    <n v="6.9"/>
    <n v="0.36666666666666664"/>
  </r>
  <r>
    <s v="2020-11-24T20:35:07.996+03:00"/>
    <s v="2020-11-24T20:49:17.799+03:00"/>
    <m/>
    <s v="Proceed"/>
    <s v="Yes/Haa"/>
    <s v="Yes/Haa"/>
    <s v="Yes/Haa"/>
    <s v="AA"/>
    <x v="32"/>
    <s v="2020-11-16"/>
    <s v="2020-11-16T09:30:00.000+03:00"/>
    <s v="Nadiifo Abdullahi Haashi"/>
    <n v="6"/>
    <n v="2"/>
    <n v="3"/>
    <n v="1"/>
    <x v="6"/>
    <n v="1"/>
    <n v="0"/>
    <n v="0"/>
    <n v="0"/>
    <n v="0"/>
    <n v="0"/>
    <n v="0"/>
    <s v="Berdaale"/>
    <n v="618261029"/>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9"/>
    <s v="Yes/Haa"/>
    <s v="2020-11-16T09:30:00.000+03:00"/>
    <n v="13"/>
    <s v="2020-11-17T09:30:00.000+03:00"/>
    <m/>
    <n v="10.39"/>
    <s v="2020-11-18T09:30:00.000+03:00"/>
    <m/>
    <n v="7.65"/>
    <s v="2020-11-19T09:30:00.000+03:00"/>
    <m/>
    <n v="5.34"/>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78253"/>
    <s v="e45cb2ee-296a-485c-90d8-48bcdc4f606c"/>
    <s v="2020-11-24T17:59:46"/>
    <m/>
    <s v="[]"/>
    <s v="submitted_via_web"/>
    <m/>
    <m/>
    <n v="122"/>
    <n v="2.6099999999999994"/>
    <n v="2.74"/>
    <n v="2.3100000000000005"/>
    <n v="0"/>
    <n v="0"/>
    <n v="0"/>
    <n v="0"/>
    <n v="0"/>
    <n v="0"/>
    <n v="0"/>
    <n v="0"/>
    <n v="0"/>
    <n v="2.5533333333333332"/>
    <n v="0"/>
    <n v="0"/>
    <n v="0"/>
    <n v="7.5323333333333331E-5"/>
    <n v="0"/>
    <n v="0"/>
    <n v="0"/>
    <n v="7.5323333333333331E-5"/>
    <n v="1"/>
    <n v="0"/>
    <n v="0"/>
    <n v="0"/>
    <x v="0"/>
    <x v="0"/>
    <n v="8.4"/>
    <n v="0.30396825396825394"/>
  </r>
  <r>
    <s v="2020-11-24T20:56:43.117+03:00"/>
    <s v="2020-12-06T17:25:56.617+03:00"/>
    <m/>
    <s v="Proceed"/>
    <s v="Yes/Haa"/>
    <s v="Yes/Haa"/>
    <s v="Yes/Haa"/>
    <s v="AA"/>
    <x v="32"/>
    <s v="2020-11-16"/>
    <s v="2020-11-16T10:20:00.000+03:00"/>
    <s v="Nasro Mohamed Foodcade"/>
    <n v="2"/>
    <n v="0"/>
    <n v="1"/>
    <n v="0"/>
    <x v="6"/>
    <n v="1"/>
    <n v="0"/>
    <n v="0"/>
    <n v="0"/>
    <n v="0"/>
    <n v="0"/>
    <n v="0"/>
    <s v="Berdaale"/>
    <n v="614924203"/>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6"/>
    <s v="Yes/Haa"/>
    <s v="2020-11-16T10:20:00.000+03:00"/>
    <n v="26.61"/>
    <s v="2020-11-17T10:20:00.000+03:00"/>
    <m/>
    <n v="25.15"/>
    <s v="2020-11-18T10:20:00.000+03:00"/>
    <m/>
    <n v="23.21"/>
    <s v="2020-11-19T10:20:00.000+03:00"/>
    <m/>
    <n v="20.38"/>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81507"/>
    <s v="52d2a712-aebb-4a9e-91cc-40c2dd243578"/>
    <s v="2020-11-24T18:23:28"/>
    <m/>
    <s v="[]"/>
    <s v="submitted_via_web"/>
    <m/>
    <m/>
    <n v="123"/>
    <n v="1.4600000000000009"/>
    <n v="1.9399999999999977"/>
    <n v="2.8300000000000018"/>
    <n v="0"/>
    <n v="0"/>
    <n v="0"/>
    <n v="0"/>
    <n v="0"/>
    <n v="0"/>
    <n v="0"/>
    <n v="0"/>
    <n v="0"/>
    <n v="2.0766666666666667"/>
    <n v="0"/>
    <n v="0"/>
    <n v="0"/>
    <n v="6.1261666666666663E-5"/>
    <n v="0"/>
    <n v="0"/>
    <n v="0"/>
    <n v="6.1261666666666663E-5"/>
    <n v="1"/>
    <n v="0"/>
    <n v="0"/>
    <n v="0"/>
    <x v="0"/>
    <x v="0"/>
    <n v="2"/>
    <n v="1.0383333333333333"/>
  </r>
  <r>
    <s v="2020-11-24T21:20:09.671+03:00"/>
    <s v="2020-11-24T21:42:18.311+03:00"/>
    <m/>
    <s v="Proceed"/>
    <s v="Yes/Haa"/>
    <s v="Yes/Haa"/>
    <s v="Yes/Haa"/>
    <s v="MM"/>
    <x v="34"/>
    <s v="2020-11-16"/>
    <s v="2020-11-16T10:36:00.000+03:00"/>
    <s v="Roda Abdullahi Nur"/>
    <n v="6"/>
    <n v="0"/>
    <n v="1"/>
    <n v="0"/>
    <x v="6"/>
    <n v="1"/>
    <n v="0"/>
    <n v="0"/>
    <n v="0"/>
    <n v="0"/>
    <n v="0"/>
    <n v="0"/>
    <s v="Mursal"/>
    <n v="617403749"/>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2"/>
    <m/>
    <n v="14"/>
    <s v="No/maya"/>
    <m/>
    <s v="No 2nd Stove Girgirahaa 2aad malahaa"/>
    <m/>
    <m/>
    <m/>
    <m/>
    <m/>
    <s v="No 3rd Stove Girgirahaa 3aad malahaa"/>
    <m/>
    <m/>
    <m/>
    <m/>
    <m/>
    <s v="No 4th Stove Girgirahaa 4aad malahaa"/>
    <m/>
    <m/>
    <m/>
    <m/>
    <m/>
    <m/>
    <s v="5"/>
    <s v="Yes/Haa"/>
    <s v="2020-11-16T10:36:00.000+03:00"/>
    <n v="13"/>
    <s v="2020-11-17T10:40:00.000+03:00"/>
    <m/>
    <n v="11.79"/>
    <s v="2020-11-18T10:40:00.000+03:00"/>
    <m/>
    <n v="10.58"/>
    <s v="2020-11-19T10:36:00.000+03:00"/>
    <m/>
    <n v="8.5"/>
    <m/>
    <m/>
    <m/>
    <m/>
    <m/>
    <m/>
    <m/>
    <m/>
    <m/>
    <m/>
    <m/>
    <m/>
    <m/>
    <m/>
    <m/>
    <m/>
    <m/>
    <m/>
    <m/>
    <m/>
    <m/>
    <m/>
    <m/>
    <m/>
    <m/>
    <m/>
    <m/>
    <m/>
    <m/>
    <m/>
    <m/>
    <m/>
    <m/>
    <m/>
    <m/>
    <m/>
    <m/>
    <m/>
    <m/>
    <s v="No/Maya"/>
    <m/>
    <m/>
    <m/>
    <m/>
    <m/>
    <m/>
    <m/>
    <m/>
    <m/>
    <m/>
    <m/>
    <m/>
    <m/>
    <m/>
    <m/>
    <m/>
    <m/>
    <m/>
    <m/>
    <m/>
    <m/>
    <m/>
    <m/>
    <m/>
    <m/>
    <m/>
    <m/>
    <m/>
    <m/>
    <m/>
    <m/>
    <m/>
    <m/>
    <m/>
    <m/>
    <m/>
    <m/>
    <m/>
    <m/>
    <m/>
    <m/>
    <m/>
    <m/>
    <m/>
    <m/>
    <m/>
    <m/>
    <m/>
    <m/>
    <m/>
    <m/>
    <m/>
    <m/>
    <m/>
    <m/>
    <m/>
    <m/>
    <m/>
    <m/>
    <m/>
    <m/>
    <m/>
    <m/>
    <m/>
    <m/>
    <m/>
    <m/>
    <m/>
    <m/>
    <m/>
    <m/>
    <m/>
    <m/>
    <m/>
    <m/>
    <m/>
    <m/>
    <m/>
    <m/>
    <m/>
    <m/>
    <m/>
    <m/>
    <m/>
    <m/>
    <m/>
    <m/>
    <m/>
    <m/>
    <m/>
    <m/>
    <m/>
    <m/>
    <m/>
    <m/>
    <m/>
    <m/>
    <m/>
    <m/>
    <m/>
    <m/>
    <m/>
    <m/>
    <m/>
    <m/>
    <m/>
    <m/>
    <m/>
    <m/>
    <m/>
    <m/>
    <m/>
    <m/>
    <m/>
    <m/>
    <n v="75886130"/>
    <s v="bbbee542-7126-4a4d-b47b-c118ace42916"/>
    <s v="2020-11-24T18:54:03"/>
    <m/>
    <s v="[]"/>
    <s v="submitted_via_web"/>
    <m/>
    <m/>
    <n v="124"/>
    <n v="1.2100000000000009"/>
    <n v="1.2099999999999991"/>
    <n v="2.08"/>
    <n v="0"/>
    <n v="0"/>
    <n v="0"/>
    <n v="0"/>
    <n v="0"/>
    <n v="0"/>
    <n v="0"/>
    <n v="0"/>
    <n v="0"/>
    <n v="1.5"/>
    <n v="0"/>
    <n v="0"/>
    <n v="0"/>
    <n v="4.4249999999999998E-5"/>
    <n v="0"/>
    <n v="0"/>
    <n v="0"/>
    <n v="4.4249999999999998E-5"/>
    <n v="1"/>
    <n v="0"/>
    <n v="0"/>
    <n v="0"/>
    <x v="0"/>
    <x v="0"/>
    <n v="4"/>
    <n v="0.375"/>
  </r>
  <r>
    <s v="2021-03-24T09:36:36.792+03:00"/>
    <s v="2021-03-24T09:50:43.576+03:00"/>
    <s v="hilalali"/>
    <s v="Proceed"/>
    <s v="Yes/Haa"/>
    <s v="Yes/Haa"/>
    <s v="Yes/Haa"/>
    <s v="HA1"/>
    <x v="9"/>
    <s v="2021-03-21"/>
    <s v="2021-03-24T07:30:00.000+03:00"/>
    <s v="Rahma Muhumed A.lahi"/>
    <n v="0"/>
    <n v="2"/>
    <n v="1"/>
    <n v="0"/>
    <x v="1"/>
    <n v="0"/>
    <n v="0"/>
    <n v="0"/>
    <n v="0"/>
    <n v="0"/>
    <n v="1"/>
    <n v="0"/>
    <s v="Nasiye,26june"/>
    <n v="634039806"/>
    <s v="Charcoal Dhuxul"/>
    <s v="Any other type of stove--Girgireyaasha noocyada kale mid kastaba ha ahaadee."/>
    <s v="Dry Season--Jilaalka"/>
    <n v="3"/>
    <m/>
    <n v="21"/>
    <s v="No/maya"/>
    <m/>
    <s v="No 2nd Stove Girgirahaa 2aad malahaa"/>
    <m/>
    <m/>
    <m/>
    <m/>
    <m/>
    <s v="No 3rd Stove Girgirahaa 3aad malahaa"/>
    <m/>
    <m/>
    <m/>
    <m/>
    <m/>
    <s v="No 4th Stove Girgirahaa 4aad malahaa"/>
    <m/>
    <m/>
    <m/>
    <m/>
    <m/>
    <m/>
    <s v="2hrs"/>
    <s v="Yes/Haa"/>
    <s v="2021-03-21T07:30:00.000+03:00"/>
    <n v="12"/>
    <s v="2021-03-22T07:40:00.000+03:00"/>
    <n v="0"/>
    <n v="11.1"/>
    <s v="2021-03-23T07:35:00.000+03:00"/>
    <n v="0"/>
    <n v="9.18"/>
    <s v="2021-03-24T07:40:00.000+03:00"/>
    <n v="0"/>
    <n v="7.9"/>
    <s v="No"/>
    <m/>
    <m/>
    <m/>
    <m/>
    <m/>
    <m/>
    <m/>
    <m/>
    <m/>
    <m/>
    <m/>
    <m/>
    <m/>
    <m/>
    <m/>
    <m/>
    <m/>
    <m/>
    <m/>
    <m/>
    <m/>
    <m/>
    <m/>
    <m/>
    <m/>
    <m/>
    <m/>
    <m/>
    <m/>
    <m/>
    <m/>
    <m/>
    <m/>
    <m/>
    <m/>
    <m/>
    <m/>
    <m/>
    <s v="No/Maya"/>
    <m/>
    <m/>
    <m/>
    <m/>
    <m/>
    <m/>
    <m/>
    <m/>
    <m/>
    <m/>
    <m/>
    <s v="No/Maya"/>
    <m/>
    <m/>
    <m/>
    <m/>
    <m/>
    <m/>
    <m/>
    <m/>
    <m/>
    <m/>
    <m/>
    <s v="No/Maya"/>
    <m/>
    <m/>
    <m/>
    <m/>
    <m/>
    <m/>
    <m/>
    <m/>
    <m/>
    <m/>
    <m/>
    <s v="No/Maya"/>
    <m/>
    <m/>
    <m/>
    <m/>
    <m/>
    <m/>
    <m/>
    <m/>
    <m/>
    <m/>
    <m/>
    <m/>
    <m/>
    <m/>
    <m/>
    <m/>
    <m/>
    <m/>
    <m/>
    <m/>
    <m/>
    <m/>
    <m/>
    <m/>
    <m/>
    <m/>
    <m/>
    <m/>
    <m/>
    <m/>
    <m/>
    <m/>
    <m/>
    <m/>
    <m/>
    <m/>
    <m/>
    <m/>
    <m/>
    <m/>
    <m/>
    <m/>
    <m/>
    <m/>
    <m/>
    <m/>
    <m/>
    <m/>
    <m/>
    <m/>
    <m/>
    <m/>
    <m/>
    <m/>
    <m/>
    <m/>
    <m/>
    <m/>
    <m/>
    <m/>
    <m/>
    <m/>
    <m/>
    <m/>
    <m/>
    <m/>
    <m/>
    <m/>
    <m/>
    <m/>
    <m/>
    <m/>
    <m/>
    <m/>
    <m/>
    <m/>
    <m/>
    <m/>
    <m/>
    <n v="89873153"/>
    <s v="6cb57d87-5f3c-46dc-99af-9092c877c990"/>
    <s v="2021-03-24T06:50:57"/>
    <m/>
    <s v="[]"/>
    <s v="submitted_via_web"/>
    <s v="hilalali"/>
    <m/>
    <n v="126"/>
    <n v="0.90000000000000036"/>
    <n v="1.92"/>
    <n v="1.2799999999999994"/>
    <n v="0"/>
    <n v="0"/>
    <n v="0"/>
    <n v="0"/>
    <n v="0"/>
    <n v="0"/>
    <n v="0"/>
    <n v="0"/>
    <n v="0"/>
    <n v="1.3666666666666665"/>
    <n v="0"/>
    <n v="0"/>
    <n v="0"/>
    <n v="4.031666666666666E-5"/>
    <n v="0"/>
    <n v="0"/>
    <n v="0"/>
    <n v="4.031666666666666E-5"/>
    <n v="1"/>
    <n v="0"/>
    <n v="0"/>
    <n v="0"/>
    <x v="13"/>
    <x v="5"/>
    <n v="2.6"/>
    <n v="0.52564102564102555"/>
  </r>
  <r>
    <s v="2021-03-24T09:51:07.009+03:00"/>
    <s v="2021-03-24T10:11:50.478+03:00"/>
    <s v="hilalali"/>
    <s v="Proceed"/>
    <s v="Yes/Haa"/>
    <s v="Yes/Haa"/>
    <s v="Yes/Haa"/>
    <s v="HA2"/>
    <x v="9"/>
    <s v="2021-03-21"/>
    <s v="2021-03-21T08:00:00.000+03:00"/>
    <s v="Xalimo dayb muhumed"/>
    <n v="5"/>
    <n v="3"/>
    <n v="1"/>
    <n v="0"/>
    <x v="1"/>
    <n v="0"/>
    <n v="0"/>
    <n v="0"/>
    <n v="0"/>
    <n v="0"/>
    <n v="1"/>
    <n v="0"/>
    <s v="Idacada,26june"/>
    <n v="634033827"/>
    <s v="Charcoal Dhuxul"/>
    <s v="Any other type of stove--Girgireyaasha noocyada kale mid kastaba ha ahaadee."/>
    <s v="Dry Season--Jilaalka"/>
    <n v="4"/>
    <m/>
    <n v="28"/>
    <s v="No/maya"/>
    <m/>
    <s v="No 2nd Stove Girgirahaa 2aad malahaa"/>
    <m/>
    <m/>
    <m/>
    <m/>
    <m/>
    <s v="No 3rd Stove Girgirahaa 3aad malahaa"/>
    <m/>
    <m/>
    <m/>
    <m/>
    <m/>
    <s v="No 4th Stove Girgirahaa 4aad malahaa"/>
    <m/>
    <m/>
    <m/>
    <m/>
    <m/>
    <m/>
    <s v="11hrs and 30min_x000a_"/>
    <s v="Yes/Haa"/>
    <s v="2021-03-21T08:00:00.000+03:00"/>
    <n v="12"/>
    <s v="2021-03-22T08:13:00.000+03:00"/>
    <n v="0"/>
    <n v="7.39"/>
    <s v="2021-03-23T08:10:00.000+03:00"/>
    <n v="0"/>
    <n v="1.08"/>
    <s v="2021-03-24T08:15:00.000+03:00"/>
    <n v="7.6"/>
    <n v="1.81"/>
    <s v="No"/>
    <m/>
    <m/>
    <m/>
    <m/>
    <m/>
    <m/>
    <m/>
    <m/>
    <m/>
    <m/>
    <m/>
    <m/>
    <m/>
    <m/>
    <m/>
    <m/>
    <m/>
    <m/>
    <m/>
    <m/>
    <m/>
    <m/>
    <m/>
    <m/>
    <m/>
    <m/>
    <m/>
    <m/>
    <m/>
    <m/>
    <m/>
    <m/>
    <m/>
    <m/>
    <m/>
    <m/>
    <m/>
    <m/>
    <s v="No/Maya"/>
    <m/>
    <m/>
    <m/>
    <m/>
    <m/>
    <m/>
    <m/>
    <m/>
    <m/>
    <m/>
    <m/>
    <s v="No/Maya"/>
    <m/>
    <m/>
    <m/>
    <m/>
    <m/>
    <m/>
    <m/>
    <m/>
    <m/>
    <m/>
    <m/>
    <s v="No/Maya"/>
    <m/>
    <m/>
    <m/>
    <m/>
    <m/>
    <m/>
    <m/>
    <m/>
    <m/>
    <m/>
    <m/>
    <s v="No/Maya"/>
    <m/>
    <m/>
    <m/>
    <m/>
    <m/>
    <m/>
    <m/>
    <m/>
    <m/>
    <m/>
    <m/>
    <m/>
    <m/>
    <s v="Since we consuming all that charcoal in this  traditional stove, we have to use jikokoa to save A lot."/>
    <m/>
    <m/>
    <m/>
    <m/>
    <m/>
    <m/>
    <m/>
    <m/>
    <m/>
    <m/>
    <m/>
    <m/>
    <m/>
    <m/>
    <m/>
    <m/>
    <m/>
    <m/>
    <m/>
    <m/>
    <m/>
    <m/>
    <m/>
    <m/>
    <m/>
    <m/>
    <m/>
    <m/>
    <m/>
    <m/>
    <m/>
    <m/>
    <m/>
    <m/>
    <m/>
    <m/>
    <m/>
    <m/>
    <m/>
    <m/>
    <m/>
    <m/>
    <m/>
    <m/>
    <m/>
    <m/>
    <m/>
    <m/>
    <m/>
    <m/>
    <m/>
    <m/>
    <m/>
    <m/>
    <m/>
    <m/>
    <m/>
    <m/>
    <m/>
    <m/>
    <m/>
    <m/>
    <m/>
    <m/>
    <m/>
    <n v="89875307"/>
    <s v="80cbf0cb-fe05-4e04-b88d-ae892c14e2fe"/>
    <s v="2021-03-24T07:12:04"/>
    <m/>
    <s v="[]"/>
    <s v="submitted_via_web"/>
    <s v="hilalali"/>
    <m/>
    <n v="127"/>
    <n v="4.6100000000000003"/>
    <n v="6.31"/>
    <n v="6.8699999999999992"/>
    <n v="0"/>
    <n v="0"/>
    <n v="0"/>
    <n v="0"/>
    <n v="0"/>
    <n v="0"/>
    <n v="0"/>
    <n v="0"/>
    <n v="0"/>
    <n v="5.93"/>
    <n v="0"/>
    <n v="0"/>
    <n v="0"/>
    <n v="1.7493499999999998E-4"/>
    <n v="0"/>
    <n v="0"/>
    <n v="0"/>
    <n v="1.7493499999999998E-4"/>
    <n v="1"/>
    <n v="0"/>
    <n v="0"/>
    <n v="0"/>
    <x v="13"/>
    <x v="5"/>
    <n v="5.9"/>
    <n v="1.0050847457627117"/>
  </r>
  <r>
    <s v="2021-03-24T10:12:10.686+03:00"/>
    <s v="2021-03-24T10:24:36.454+03:00"/>
    <s v="hilalali"/>
    <s v="Proceed"/>
    <s v="Yes/Haa"/>
    <s v="Yes/Haa"/>
    <s v="Yes/Haa"/>
    <s v="HA3"/>
    <x v="9"/>
    <s v="2021-03-21"/>
    <s v="2021-03-24T08:30:00.000+03:00"/>
    <s v="Nimco Ahmed muse"/>
    <n v="1"/>
    <n v="7"/>
    <n v="3"/>
    <n v="1"/>
    <x v="1"/>
    <n v="0"/>
    <n v="0"/>
    <n v="0"/>
    <n v="0"/>
    <n v="0"/>
    <n v="1"/>
    <n v="0"/>
    <s v="Xawadle,26june"/>
    <n v="636657141"/>
    <s v="Charcoal Dhuxul"/>
    <s v="Any other type of stove--Girgireyaasha noocyada kale mid kastaba ha ahaadee."/>
    <s v="Dry Season--Jilaalka"/>
    <n v="4"/>
    <m/>
    <n v="28"/>
    <s v="No/maya"/>
    <m/>
    <s v="Kerosene Saliid gaas"/>
    <s v="Any other type of stove--Girgireyaasha noocyada kale mid kastaba ha ahaadee."/>
    <s v="Dry Season--Jilaalka"/>
    <n v="1"/>
    <m/>
    <s v="No/maya"/>
    <s v="No 3rd Stove Girgirahaa 3aad malahaa"/>
    <m/>
    <m/>
    <m/>
    <m/>
    <m/>
    <s v="No 4th Stove Girgirahaa 4aad malahaa"/>
    <m/>
    <m/>
    <m/>
    <m/>
    <m/>
    <m/>
    <s v="6hr"/>
    <s v="Yes/Haa"/>
    <s v="2021-03-21T08:30:00.000+03:00"/>
    <n v="12"/>
    <s v="2021-03-22T08:42:00.000+03:00"/>
    <n v="0"/>
    <n v="8.81"/>
    <s v="2021-03-23T08:37:00.000+03:00"/>
    <n v="0"/>
    <n v="6.5149999999999997"/>
    <s v="2021-03-24T08:32:00.000+03:00"/>
    <n v="0"/>
    <n v="2.21"/>
    <s v="No"/>
    <m/>
    <m/>
    <m/>
    <m/>
    <m/>
    <m/>
    <m/>
    <m/>
    <m/>
    <m/>
    <m/>
    <m/>
    <m/>
    <m/>
    <m/>
    <m/>
    <m/>
    <m/>
    <m/>
    <m/>
    <m/>
    <m/>
    <m/>
    <m/>
    <m/>
    <m/>
    <m/>
    <m/>
    <m/>
    <m/>
    <m/>
    <m/>
    <m/>
    <m/>
    <m/>
    <m/>
    <m/>
    <m/>
    <s v="No/Maya"/>
    <m/>
    <m/>
    <m/>
    <m/>
    <m/>
    <m/>
    <m/>
    <m/>
    <m/>
    <m/>
    <m/>
    <s v="Yes/Haa"/>
    <s v="2021-03-21T08:30:00.000+03:00"/>
    <n v="0"/>
    <s v="2021-03-22T08:40:00.000+03:00"/>
    <n v="0"/>
    <n v="0"/>
    <s v="2021-03-24T08:35:00.000+03:00"/>
    <n v="0"/>
    <n v="0"/>
    <s v="2021-03-24T08:35:00.000+03:00"/>
    <n v="0"/>
    <n v="0"/>
    <s v="No/Maya"/>
    <m/>
    <m/>
    <m/>
    <m/>
    <m/>
    <m/>
    <m/>
    <m/>
    <m/>
    <m/>
    <m/>
    <s v="No/Maya"/>
    <m/>
    <m/>
    <m/>
    <m/>
    <m/>
    <m/>
    <m/>
    <m/>
    <m/>
    <m/>
    <m/>
    <m/>
    <m/>
    <m/>
    <m/>
    <m/>
    <m/>
    <m/>
    <m/>
    <m/>
    <m/>
    <m/>
    <m/>
    <m/>
    <m/>
    <m/>
    <m/>
    <m/>
    <m/>
    <m/>
    <m/>
    <m/>
    <m/>
    <m/>
    <m/>
    <m/>
    <m/>
    <m/>
    <m/>
    <m/>
    <m/>
    <m/>
    <m/>
    <m/>
    <m/>
    <m/>
    <m/>
    <m/>
    <m/>
    <m/>
    <m/>
    <m/>
    <m/>
    <m/>
    <m/>
    <m/>
    <m/>
    <m/>
    <m/>
    <m/>
    <m/>
    <m/>
    <m/>
    <m/>
    <m/>
    <m/>
    <m/>
    <m/>
    <m/>
    <m/>
    <m/>
    <m/>
    <m/>
    <m/>
    <m/>
    <m/>
    <m/>
    <m/>
    <m/>
    <n v="89876374"/>
    <s v="3233342d-a935-43c9-8ba6-02eafe926b71"/>
    <s v="2021-03-24T07:24:44"/>
    <m/>
    <s v="[]"/>
    <s v="submitted_via_web"/>
    <s v="hilalali"/>
    <m/>
    <n v="128"/>
    <n v="3.1899999999999995"/>
    <n v="2.2950000000000008"/>
    <n v="4.3049999999999997"/>
    <n v="0"/>
    <n v="0"/>
    <n v="0"/>
    <n v="0"/>
    <n v="0"/>
    <n v="0"/>
    <n v="0"/>
    <n v="0"/>
    <n v="0"/>
    <n v="3.2633333333333332"/>
    <n v="0"/>
    <n v="0"/>
    <n v="0"/>
    <n v="9.6268333333333328E-5"/>
    <n v="0"/>
    <n v="0"/>
    <n v="0"/>
    <n v="9.6268333333333328E-5"/>
    <n v="1"/>
    <n v="0"/>
    <n v="0"/>
    <n v="0"/>
    <x v="13"/>
    <x v="5"/>
    <n v="9.9000000000000021"/>
    <n v="0.32962962962962955"/>
  </r>
  <r>
    <s v="2021-04-08T17:04:34.038+03:00"/>
    <s v="2021-04-08T17:19:10.586+03:00"/>
    <s v="burn"/>
    <s v="Proceed"/>
    <s v="Yes/Haa"/>
    <s v="Yes/Haa"/>
    <s v="Yes/Haa"/>
    <s v="FX1"/>
    <x v="35"/>
    <s v="2021-04-04"/>
    <s v="2021-04-04T16:10:00.000+03:00"/>
    <s v="Basro Abdiqadi Maxamed"/>
    <n v="3"/>
    <n v="1"/>
    <n v="1"/>
    <n v="0"/>
    <x v="3"/>
    <n v="0"/>
    <n v="0"/>
    <n v="0"/>
    <n v="0"/>
    <n v="0"/>
    <n v="0"/>
    <n v="1"/>
    <s v="Baarubax"/>
    <n v="616342304"/>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4 hours"/>
    <s v="Yes/Haa"/>
    <s v="2021-04-04T16:10:00.000+03:00"/>
    <n v="20"/>
    <s v="2021-04-05T17:00:00.000+03:00"/>
    <n v="0"/>
    <n v="18"/>
    <s v="2021-04-06T15:00:00.000+03:00"/>
    <n v="0"/>
    <n v="16.100000000000001"/>
    <s v="2021-04-07T15:35:00.000+03:00"/>
    <n v="0"/>
    <n v="13.9"/>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16460"/>
    <s v="8143e922-4051-4b23-876e-8971f6795f9f"/>
    <s v="2021-04-08T14:19:19"/>
    <m/>
    <s v="[]"/>
    <s v="submitted_via_web"/>
    <s v="burn"/>
    <m/>
    <n v="129"/>
    <n v="2"/>
    <n v="1.8999999999999986"/>
    <n v="2.2000000000000011"/>
    <n v="0"/>
    <n v="0"/>
    <n v="0"/>
    <n v="0"/>
    <n v="0"/>
    <n v="0"/>
    <n v="0"/>
    <n v="0"/>
    <n v="0"/>
    <n v="2.0333333333333332"/>
    <n v="0"/>
    <n v="0"/>
    <n v="0"/>
    <n v="5.9983333333333325E-5"/>
    <n v="0"/>
    <n v="0"/>
    <n v="0"/>
    <n v="5.9983333333333325E-5"/>
    <n v="1"/>
    <n v="0"/>
    <n v="0"/>
    <n v="0"/>
    <x v="14"/>
    <x v="6"/>
    <n v="3.3"/>
    <n v="0.61616161616161613"/>
  </r>
  <r>
    <s v="2021-04-08T17:11:56.758+03:00"/>
    <s v="2021-04-08T17:18:20.716+03:00"/>
    <s v="burn"/>
    <s v="Proceed"/>
    <s v="Yes/Haa"/>
    <s v="Yes/Haa"/>
    <s v="Yes/Haa"/>
    <s v="FX2"/>
    <x v="36"/>
    <s v="2021-04-04"/>
    <s v="2021-04-04T14:45:00.000+03:00"/>
    <s v="Maaliko Cawil Abdilahi "/>
    <n v="2"/>
    <n v="3"/>
    <n v="2"/>
    <n v="0"/>
    <x v="3"/>
    <n v="0"/>
    <n v="0"/>
    <n v="0"/>
    <n v="0"/>
    <n v="0"/>
    <n v="0"/>
    <n v="1"/>
    <s v="Geedjeceyl"/>
    <n v="61367943"/>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4 Hours and 30 minutes"/>
    <s v="Yes/Haa"/>
    <s v="2021-04-04T14:45:00.000+03:00"/>
    <n v="35"/>
    <s v="2021-04-05T15:15:00.000+03:00"/>
    <n v="0"/>
    <n v="32.33"/>
    <s v="2021-04-06T16:30:00.000+03:00"/>
    <n v="0"/>
    <n v="30.2"/>
    <s v="2021-04-07T16:10:00.000+03:00"/>
    <n v="0"/>
    <n v="28.3"/>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16462"/>
    <s v="6310eea7-008c-4f23-90d6-a97a01efa4e1"/>
    <s v="2021-04-08T14:19:20"/>
    <m/>
    <s v="[]"/>
    <s v="submitted_via_web"/>
    <s v="burn"/>
    <m/>
    <n v="130"/>
    <n v="2.6700000000000017"/>
    <n v="2.129999999999999"/>
    <n v="1.8999999999999986"/>
    <n v="0"/>
    <n v="0"/>
    <n v="0"/>
    <n v="0"/>
    <n v="0"/>
    <n v="0"/>
    <n v="0"/>
    <n v="0"/>
    <n v="0"/>
    <n v="2.2333333333333329"/>
    <n v="0"/>
    <n v="0"/>
    <n v="0"/>
    <n v="6.5883333333333313E-5"/>
    <n v="0"/>
    <n v="0"/>
    <n v="0"/>
    <n v="6.5883333333333313E-5"/>
    <n v="1"/>
    <n v="0"/>
    <n v="0"/>
    <n v="0"/>
    <x v="14"/>
    <x v="6"/>
    <n v="5.4"/>
    <n v="0.41358024691358014"/>
  </r>
  <r>
    <s v="2021-04-08T17:19:52.764+03:00"/>
    <s v="2021-04-08T17:42:44.817+03:00"/>
    <s v="burn"/>
    <s v="Proceed"/>
    <s v="Yes/Haa"/>
    <s v="Yes/Haa"/>
    <s v="Yes/Haa"/>
    <s v="IC1"/>
    <x v="37"/>
    <s v="2021-04-04"/>
    <s v="2021-04-04T14:30:00.000+03:00"/>
    <s v="Caasha Ali Geedi"/>
    <n v="4"/>
    <n v="1"/>
    <n v="2"/>
    <n v="1"/>
    <x v="3"/>
    <n v="0"/>
    <n v="0"/>
    <n v="0"/>
    <n v="0"/>
    <n v="0"/>
    <n v="0"/>
    <n v="1"/>
    <s v="Digfeer"/>
    <n v="61887500"/>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 Hours"/>
    <s v="Yes/Haa"/>
    <s v="2021-04-04T14:30:00.000+03:00"/>
    <n v="24.5"/>
    <s v="2021-04-05T15:00:00.000+03:00"/>
    <n v="0"/>
    <n v="22"/>
    <s v="2021-04-06T15:15:00.000+03:00"/>
    <n v="0"/>
    <n v="19.399999999999999"/>
    <s v="2021-04-07T15:30:00.000+03:00"/>
    <n v="0"/>
    <n v="16.100000000000001"/>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20001"/>
    <s v="ea31ac5b-64e4-43bf-aea4-7ff99f841c24"/>
    <s v="2021-04-08T14:43:00"/>
    <m/>
    <s v="[]"/>
    <s v="submitted_via_web"/>
    <s v="burn"/>
    <m/>
    <n v="131"/>
    <n v="2.5"/>
    <n v="2.6000000000000014"/>
    <n v="3.2999999999999972"/>
    <n v="0"/>
    <n v="0"/>
    <n v="0"/>
    <n v="0"/>
    <n v="0"/>
    <n v="0"/>
    <n v="0"/>
    <n v="0"/>
    <n v="0"/>
    <n v="2.7999999999999994"/>
    <n v="0"/>
    <n v="0"/>
    <n v="0"/>
    <n v="8.2599999999999988E-5"/>
    <n v="0"/>
    <n v="0"/>
    <n v="0"/>
    <n v="8.2599999999999988E-5"/>
    <n v="1"/>
    <n v="0"/>
    <n v="0"/>
    <n v="0"/>
    <x v="14"/>
    <x v="6"/>
    <n v="5.6"/>
    <n v="0.49999999999999994"/>
  </r>
  <r>
    <s v="2021-04-08T17:25:29.837+03:00"/>
    <s v="2021-04-08T17:32:23.633+03:00"/>
    <s v="burn"/>
    <s v="Proceed"/>
    <s v="Yes/Haa"/>
    <s v="Yes/Haa"/>
    <s v="Yes/Haa"/>
    <s v="IC2"/>
    <x v="38"/>
    <s v="2021-04-04"/>
    <s v="2021-04-04T15:00:00.000+03:00"/>
    <s v="Falastiin Ahmed Ali"/>
    <n v="2"/>
    <n v="1"/>
    <n v="2"/>
    <n v="1"/>
    <x v="3"/>
    <n v="0"/>
    <n v="0"/>
    <n v="0"/>
    <n v="0"/>
    <n v="0"/>
    <n v="0"/>
    <n v="1"/>
    <s v="Saybiyaano"/>
    <n v="61852067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6 hours"/>
    <s v="Yes/Haa"/>
    <s v="2021-04-04T15:00:00.000+03:00"/>
    <n v="31"/>
    <s v="2021-04-05T15:45:00.000+03:00"/>
    <n v="0"/>
    <n v="28.3"/>
    <s v="2021-04-06T16:00:00.000+03:00"/>
    <n v="0"/>
    <n v="25.4"/>
    <s v="2021-04-07T14:30:00.000+03:00"/>
    <n v="0"/>
    <n v="23.6"/>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20004"/>
    <s v="3e70904f-df26-44d9-a125-ff2dc0740c04"/>
    <s v="2021-04-08T14:43:01"/>
    <m/>
    <s v="[]"/>
    <s v="submitted_via_web"/>
    <s v="burn"/>
    <m/>
    <n v="132"/>
    <n v="2.6999999999999993"/>
    <n v="2.9000000000000021"/>
    <n v="1.7999999999999972"/>
    <n v="0"/>
    <n v="0"/>
    <n v="0"/>
    <n v="0"/>
    <n v="0"/>
    <n v="0"/>
    <n v="0"/>
    <n v="0"/>
    <n v="0"/>
    <n v="2.4666666666666663"/>
    <n v="0"/>
    <n v="0"/>
    <n v="0"/>
    <n v="7.2766666666666656E-5"/>
    <n v="0"/>
    <n v="0"/>
    <n v="0"/>
    <n v="7.2766666666666656E-5"/>
    <n v="1"/>
    <n v="0"/>
    <n v="0"/>
    <n v="0"/>
    <x v="14"/>
    <x v="6"/>
    <n v="4.5999999999999996"/>
    <n v="0.53623188405797095"/>
  </r>
  <r>
    <s v="2021-04-08T17:33:11.077+03:00"/>
    <s v="2021-04-08T17:42:34.542+03:00"/>
    <s v="burn"/>
    <s v="Proceed"/>
    <s v="Yes/Haa"/>
    <s v="Yes/Haa"/>
    <s v="Yes/Haa"/>
    <s v="IC3"/>
    <x v="38"/>
    <s v="2021-04-04"/>
    <s v="2021-04-04T15:45:00.000+03:00"/>
    <s v="Ramlo Cabdi "/>
    <n v="2"/>
    <n v="3"/>
    <n v="1"/>
    <n v="0"/>
    <x v="3"/>
    <n v="0"/>
    <n v="0"/>
    <n v="0"/>
    <n v="0"/>
    <n v="0"/>
    <n v="0"/>
    <n v="1"/>
    <s v="Soonakay"/>
    <n v="61807075"/>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6 Hours and 30 minutes"/>
    <s v="Yes/Haa"/>
    <s v="2021-04-04T15:45:00.000+03:00"/>
    <n v="18"/>
    <s v="2021-04-05T16:10:00.000+03:00"/>
    <n v="0"/>
    <n v="16"/>
    <s v="2021-04-06T17:15:00.000+03:00"/>
    <n v="0"/>
    <n v="16"/>
    <s v="2021-04-07T16:45:00.000+03:00"/>
    <n v="0"/>
    <n v="10.9"/>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20007"/>
    <s v="7a91885d-8ecb-4552-a095-9a60d23bf268"/>
    <s v="2021-04-08T14:43:03"/>
    <m/>
    <s v="[]"/>
    <s v="submitted_via_web"/>
    <s v="burn"/>
    <m/>
    <n v="133"/>
    <n v="2"/>
    <n v="0"/>
    <n v="5.0999999999999996"/>
    <n v="0"/>
    <n v="0"/>
    <n v="0"/>
    <n v="0"/>
    <n v="0"/>
    <n v="0"/>
    <n v="0"/>
    <n v="0"/>
    <n v="0"/>
    <n v="2.3666666666666667"/>
    <n v="0"/>
    <n v="0"/>
    <n v="0"/>
    <n v="6.9816666666666665E-5"/>
    <n v="0"/>
    <n v="0"/>
    <n v="0"/>
    <n v="6.9816666666666665E-5"/>
    <n v="1"/>
    <n v="0"/>
    <n v="0"/>
    <n v="0"/>
    <x v="14"/>
    <x v="6"/>
    <n v="4.4000000000000004"/>
    <n v="0.53787878787878785"/>
  </r>
  <r>
    <s v="2021-04-08T17:43:32.140+03:00"/>
    <s v="2021-04-08T17:48:27.640+03:00"/>
    <s v="burn"/>
    <s v="Proceed"/>
    <s v="Yes/Haa"/>
    <s v="Yes/Haa"/>
    <s v="Yes/Haa"/>
    <s v="AW1"/>
    <x v="39"/>
    <s v="2021-04-04"/>
    <s v="2021-04-04T15:30:00.000+03:00"/>
    <s v="Sabriin Ahmed Cariif"/>
    <n v="6"/>
    <n v="2"/>
    <n v="1"/>
    <n v="0"/>
    <x v="3"/>
    <n v="0"/>
    <n v="0"/>
    <n v="0"/>
    <n v="0"/>
    <n v="0"/>
    <n v="0"/>
    <n v="1"/>
    <s v="Dharkinley"/>
    <n v="616252503"/>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 hours and 40 minutes"/>
    <s v="Yes/Haa"/>
    <s v="2021-04-04T16:30:00.000+03:00"/>
    <n v="21.7"/>
    <s v="2021-04-05T16:30:00.000+03:00"/>
    <n v="0"/>
    <n v="18.899999999999999"/>
    <s v="2021-04-06T14:48:00.000+03:00"/>
    <n v="0"/>
    <n v="14.3"/>
    <s v="2021-04-07T15:45:00.000+03:00"/>
    <n v="0"/>
    <n v="14.3"/>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20625"/>
    <s v="e4dee6f0-a049-4a99-ac3a-c703ed9aa610"/>
    <s v="2021-04-08T14:48:37"/>
    <m/>
    <s v="[]"/>
    <s v="submitted_via_web"/>
    <s v="burn"/>
    <m/>
    <n v="134"/>
    <n v="2.8000000000000007"/>
    <n v="4.5999999999999979"/>
    <n v="0"/>
    <n v="0"/>
    <n v="0"/>
    <n v="0"/>
    <n v="0"/>
    <n v="0"/>
    <n v="0"/>
    <n v="0"/>
    <n v="0"/>
    <n v="0"/>
    <n v="2.4666666666666663"/>
    <n v="0"/>
    <n v="0"/>
    <n v="0"/>
    <n v="7.2766666666666656E-5"/>
    <n v="0"/>
    <n v="0"/>
    <n v="0"/>
    <n v="7.2766666666666656E-5"/>
    <n v="1"/>
    <n v="0"/>
    <n v="0"/>
    <n v="0"/>
    <x v="14"/>
    <x v="6"/>
    <n v="5.6"/>
    <n v="0.44047619047619047"/>
  </r>
  <r>
    <s v="2021-04-08T17:48:46.738+03:00"/>
    <s v="2021-04-08T17:56:35.816+03:00"/>
    <s v="burn"/>
    <s v="Proceed"/>
    <s v="Yes/Haa"/>
    <s v="Yes/Haa"/>
    <s v="Yes/Haa"/>
    <s v="FX3 "/>
    <x v="36"/>
    <s v="2021-04-04"/>
    <s v="2021-04-04T15:30:00.000+03:00"/>
    <s v="Qamar Xasan Salaad"/>
    <n v="2"/>
    <n v="8"/>
    <n v="6"/>
    <n v="1"/>
    <x v="3"/>
    <n v="0"/>
    <n v="0"/>
    <n v="0"/>
    <n v="0"/>
    <n v="0"/>
    <n v="0"/>
    <n v="1"/>
    <s v="Hool wadaag"/>
    <n v="615842041"/>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7 hours"/>
    <s v="Yes/Haa"/>
    <s v="2021-04-04T16:00:00.000+03:00"/>
    <n v="27"/>
    <s v="2021-04-05T16:00:00.000+03:00"/>
    <n v="0"/>
    <n v="24.3"/>
    <s v="2021-04-06T15:45:00.000+03:00"/>
    <n v="0"/>
    <n v="21.3"/>
    <s v="2021-04-07T16:40:00.000+03:00"/>
    <n v="0"/>
    <n v="19.600000000000001"/>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21476"/>
    <s v="940b801f-319c-4080-b2c4-f9601b0a4a53"/>
    <s v="2021-04-08T14:56:43"/>
    <m/>
    <s v="[]"/>
    <s v="submitted_via_web"/>
    <s v="burn"/>
    <m/>
    <n v="135"/>
    <n v="2.6999999999999993"/>
    <n v="3"/>
    <n v="1.6999999999999993"/>
    <n v="0"/>
    <n v="0"/>
    <n v="0"/>
    <n v="0"/>
    <n v="0"/>
    <n v="0"/>
    <n v="0"/>
    <n v="0"/>
    <n v="0"/>
    <n v="2.4666666666666663"/>
    <n v="0"/>
    <n v="0"/>
    <n v="0"/>
    <n v="7.2766666666666656E-5"/>
    <n v="0"/>
    <n v="0"/>
    <n v="0"/>
    <n v="7.2766666666666656E-5"/>
    <n v="1"/>
    <n v="0"/>
    <n v="0"/>
    <n v="0"/>
    <x v="14"/>
    <x v="6"/>
    <n v="14.200000000000001"/>
    <n v="0.17370892018779338"/>
  </r>
  <r>
    <s v="2021-04-08T18:25:06.033+03:00"/>
    <s v="2021-04-08T18:33:07.590+03:00"/>
    <s v="burn"/>
    <s v="Proceed"/>
    <s v="Yes/Haa"/>
    <s v="Yes/Haa"/>
    <s v="Yes/Haa"/>
    <s v="LA1"/>
    <x v="40"/>
    <s v="2021-04-04"/>
    <s v="2021-04-04T20:03:00.000+03:00"/>
    <s v="Casho Abshir"/>
    <n v="0"/>
    <n v="2"/>
    <n v="1"/>
    <n v="0"/>
    <x v="2"/>
    <n v="0"/>
    <n v="1"/>
    <n v="0"/>
    <n v="0"/>
    <n v="0"/>
    <n v="0"/>
    <n v="0"/>
    <s v="Bosaaso"/>
    <n v="617664499"/>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 hours and 30 mintues"/>
    <s v="Yes/Haa"/>
    <s v="2021-04-04T20:03:00.000+03:00"/>
    <n v="13"/>
    <s v="2021-04-05T21:49:00.000+03:00"/>
    <n v="0"/>
    <n v="11.4"/>
    <s v="2021-04-06T21:40:00.000+03:00"/>
    <n v="0"/>
    <n v="10.8"/>
    <s v="2021-04-07T21:30:00.000+03:00"/>
    <n v="0"/>
    <n v="9.6999999999999993"/>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26526"/>
    <s v="73742120-89a5-4e90-827e-8324066eed0a"/>
    <s v="2021-04-08T15:33:15"/>
    <m/>
    <s v="[]"/>
    <s v="submitted_via_web"/>
    <s v="burn"/>
    <m/>
    <n v="136"/>
    <n v="1.5999999999999996"/>
    <n v="0.59999999999999964"/>
    <n v="1.1000000000000014"/>
    <n v="0"/>
    <n v="0"/>
    <n v="0"/>
    <n v="0"/>
    <n v="0"/>
    <n v="0"/>
    <n v="0"/>
    <n v="0"/>
    <n v="0"/>
    <n v="1.1000000000000003"/>
    <n v="0"/>
    <n v="0"/>
    <n v="0"/>
    <n v="3.2450000000000009E-5"/>
    <n v="0"/>
    <n v="0"/>
    <n v="0"/>
    <n v="3.2450000000000009E-5"/>
    <n v="1"/>
    <n v="0"/>
    <n v="0"/>
    <n v="0"/>
    <x v="14"/>
    <x v="6"/>
    <n v="2.6"/>
    <n v="0.42307692307692318"/>
  </r>
  <r>
    <s v="2021-04-08T18:33:31.825+03:00"/>
    <s v="2021-04-08T18:40:01.931+03:00"/>
    <s v="burn"/>
    <s v="Proceed"/>
    <s v="Yes/Haa"/>
    <s v="Yes/Haa"/>
    <s v="Yes/Haa"/>
    <s v="HA1"/>
    <x v="41"/>
    <s v="2021-04-04"/>
    <s v="2021-04-04T09:00:00.000+03:00"/>
    <s v="Hibaaq Abdirahman "/>
    <n v="1"/>
    <n v="2"/>
    <n v="2"/>
    <n v="0"/>
    <x v="2"/>
    <n v="0"/>
    <n v="1"/>
    <n v="0"/>
    <n v="0"/>
    <n v="0"/>
    <n v="0"/>
    <n v="0"/>
    <s v="Garawe"/>
    <n v="90734776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3 hours and 30 mintues"/>
    <s v="Yes/Haa"/>
    <s v="2021-04-04T09:00:00.000+03:00"/>
    <n v="13.5"/>
    <s v="2021-04-05T09:00:00.000+03:00"/>
    <n v="0"/>
    <n v="12"/>
    <s v="2021-04-06T09:03:00.000+03:00"/>
    <n v="0"/>
    <n v="10"/>
    <s v="2021-04-07T09:00:00.000+03:00"/>
    <n v="0"/>
    <n v="8.9"/>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27389"/>
    <s v="4af67c77-ad47-474d-86ef-a287935c8371"/>
    <s v="2021-04-08T15:40:10"/>
    <m/>
    <s v="[]"/>
    <s v="submitted_via_web"/>
    <s v="burn"/>
    <m/>
    <n v="137"/>
    <n v="1.5"/>
    <n v="2"/>
    <n v="1.0999999999999996"/>
    <n v="0"/>
    <n v="0"/>
    <n v="0"/>
    <n v="0"/>
    <n v="0"/>
    <n v="0"/>
    <n v="0"/>
    <n v="0"/>
    <n v="0"/>
    <n v="1.5333333333333332"/>
    <n v="0"/>
    <n v="0"/>
    <n v="0"/>
    <n v="4.5233333333333326E-5"/>
    <n v="0"/>
    <n v="0"/>
    <n v="0"/>
    <n v="4.5233333333333326E-5"/>
    <n v="1"/>
    <n v="0"/>
    <n v="0"/>
    <n v="0"/>
    <x v="14"/>
    <x v="6"/>
    <n v="4.0999999999999996"/>
    <n v="0.37398373983739835"/>
  </r>
  <r>
    <s v="2021-04-08T18:40:43.543+03:00"/>
    <s v="2021-04-08T18:48:46.079+03:00"/>
    <s v="burn"/>
    <s v="Proceed"/>
    <s v="Yes/Haa"/>
    <s v="Yes/Haa"/>
    <s v="Yes/Haa"/>
    <s v="CX1"/>
    <x v="42"/>
    <s v="2021-04-04"/>
    <s v="2021-04-04T16:00:00.000+03:00"/>
    <s v="Safa Dahir Xuseen "/>
    <n v="1"/>
    <n v="2"/>
    <n v="2"/>
    <n v="1"/>
    <x v="1"/>
    <n v="0"/>
    <n v="0"/>
    <n v="0"/>
    <n v="0"/>
    <n v="0"/>
    <n v="1"/>
    <n v="0"/>
    <s v="Biyo dhacey"/>
    <n v="633347515"/>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2 hours"/>
    <s v="Yes/Haa"/>
    <s v="2021-04-04T16:00:00.000+03:00"/>
    <n v="10"/>
    <s v="2021-04-05T16:00:00.000+03:00"/>
    <n v="0"/>
    <n v="7.94"/>
    <s v="2021-04-06T15:50:00.000+03:00"/>
    <n v="0"/>
    <n v="5.4349999999999996"/>
    <s v="2021-04-07T15:55:00.000+03:00"/>
    <n v="0"/>
    <n v="3.9260000000000002"/>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32100"/>
    <s v="b9a6a6a8-86dc-4c11-ba7c-ee180ee62c55"/>
    <s v="2021-04-08T16:13:45"/>
    <m/>
    <s v="[]"/>
    <s v="submitted_via_web"/>
    <s v="burn"/>
    <m/>
    <n v="138"/>
    <n v="2.0599999999999996"/>
    <n v="2.5050000000000008"/>
    <n v="1.5089999999999995"/>
    <n v="0"/>
    <n v="0"/>
    <n v="0"/>
    <n v="0"/>
    <n v="0"/>
    <n v="0"/>
    <n v="0"/>
    <n v="0"/>
    <n v="0"/>
    <n v="2.0246666666666666"/>
    <n v="0"/>
    <n v="0"/>
    <n v="0"/>
    <n v="5.9727666666666667E-5"/>
    <n v="0"/>
    <n v="0"/>
    <n v="0"/>
    <n v="5.9727666666666667E-5"/>
    <n v="1"/>
    <n v="0"/>
    <n v="0"/>
    <n v="0"/>
    <x v="14"/>
    <x v="6"/>
    <n v="4.8999999999999995"/>
    <n v="0.41319727891156466"/>
  </r>
  <r>
    <s v="2021-04-08T18:48:53.425+03:00"/>
    <s v="2021-04-08T18:55:12.441+03:00"/>
    <s v="burn"/>
    <s v="Proceed"/>
    <s v="Yes/Haa"/>
    <s v="Yes/Haa"/>
    <s v="Yes/Haa"/>
    <s v="CX2 "/>
    <x v="42"/>
    <s v="2021-04-04"/>
    <s v="2021-04-04T15:30:00.000+03:00"/>
    <s v="Ifrax Daahir Xuseen "/>
    <n v="4"/>
    <n v="1"/>
    <n v="1"/>
    <n v="0"/>
    <x v="1"/>
    <n v="0"/>
    <n v="0"/>
    <n v="0"/>
    <n v="0"/>
    <n v="0"/>
    <n v="1"/>
    <n v="0"/>
    <s v="Goljano "/>
    <n v="634419099"/>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1 Hour and 30 mintues"/>
    <s v="Yes/Haa"/>
    <s v="2021-04-04T15:30:00.000+03:00"/>
    <n v="10"/>
    <s v="2021-04-05T16:00:00.000+03:00"/>
    <n v="0"/>
    <n v="8.35"/>
    <s v="2021-04-06T16:05:00.000+03:00"/>
    <n v="0"/>
    <n v="6.61"/>
    <s v="2021-04-07T16:10:00.000+03:00"/>
    <n v="0"/>
    <n v="4.609"/>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32105"/>
    <s v="c55141ad-30c3-4f6b-b91f-f9a185f8ba06"/>
    <s v="2021-04-08T16:13:48"/>
    <m/>
    <s v="[]"/>
    <s v="submitted_via_web"/>
    <s v="burn"/>
    <m/>
    <n v="139"/>
    <n v="1.6500000000000004"/>
    <n v="1.7399999999999993"/>
    <n v="2.0010000000000003"/>
    <n v="0"/>
    <n v="0"/>
    <n v="0"/>
    <n v="0"/>
    <n v="0"/>
    <n v="0"/>
    <n v="0"/>
    <n v="0"/>
    <n v="0"/>
    <n v="1.7969999999999999"/>
    <n v="0"/>
    <n v="0"/>
    <n v="0"/>
    <n v="5.3011499999999999E-5"/>
    <n v="0"/>
    <n v="0"/>
    <n v="0"/>
    <n v="5.3011499999999999E-5"/>
    <n v="1"/>
    <n v="0"/>
    <n v="0"/>
    <n v="0"/>
    <x v="14"/>
    <x v="6"/>
    <n v="3.8"/>
    <n v="0.47289473684210526"/>
  </r>
  <r>
    <s v="2021-04-08T19:08:37.118+03:00"/>
    <s v="2021-04-08T19:13:34.820+03:00"/>
    <s v="burn"/>
    <s v="Proceed"/>
    <s v="Yes/Haa"/>
    <s v="Yes/Haa"/>
    <s v="Yes/Haa"/>
    <s v="AR1"/>
    <x v="43"/>
    <s v="2021-04-04"/>
    <s v="2021-04-04T16:15:00.000+03:00"/>
    <s v="Xaliimo Xuseen"/>
    <n v="2"/>
    <n v="1"/>
    <n v="3"/>
    <n v="0"/>
    <x v="3"/>
    <n v="0"/>
    <n v="0"/>
    <n v="0"/>
    <n v="0"/>
    <n v="0"/>
    <n v="0"/>
    <n v="1"/>
    <s v="Wabari"/>
    <n v="682035658"/>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6 hours"/>
    <s v="Yes/Haa"/>
    <s v="2021-04-04T16:15:00.000+03:00"/>
    <n v="28"/>
    <s v="2021-04-05T15:45:00.000+03:00"/>
    <n v="0"/>
    <n v="26.1"/>
    <s v="2021-04-06T15:40:00.000+03:00"/>
    <n v="0"/>
    <n v="27.1"/>
    <s v="2021-04-07T16:40:00.000+03:00"/>
    <n v="0"/>
    <n v="22.3"/>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32106"/>
    <s v="ea126017-69a5-4dc8-90cb-cd9497086d20"/>
    <s v="2021-04-08T16:13:49"/>
    <m/>
    <s v="[]"/>
    <s v="submitted_via_web"/>
    <s v="burn"/>
    <m/>
    <n v="140"/>
    <n v="1.8999999999999986"/>
    <n v="-1"/>
    <n v="4.8000000000000007"/>
    <n v="0"/>
    <n v="0"/>
    <n v="0"/>
    <n v="0"/>
    <n v="0"/>
    <n v="0"/>
    <n v="0"/>
    <n v="0"/>
    <n v="0"/>
    <n v="1.8999999999999997"/>
    <n v="0"/>
    <n v="0"/>
    <n v="0"/>
    <n v="5.6049999999999994E-5"/>
    <n v="0"/>
    <n v="0"/>
    <n v="0"/>
    <n v="5.6049999999999994E-5"/>
    <n v="1"/>
    <n v="0"/>
    <n v="0"/>
    <n v="0"/>
    <x v="14"/>
    <x v="6"/>
    <n v="4.8"/>
    <n v="0.39583333333333326"/>
  </r>
  <r>
    <s v="2021-04-08T19:14:38.036+03:00"/>
    <s v="2021-04-08T19:24:05.959+03:00"/>
    <s v="burn"/>
    <s v="Proceed"/>
    <s v="Yes/Haa"/>
    <s v="Yes/Haa"/>
    <s v="Yes/Haa"/>
    <s v="AF1"/>
    <x v="44"/>
    <s v="2021-04-04"/>
    <s v="2021-04-04T17:00:00.000+03:00"/>
    <s v="Xawo Cali Cisman "/>
    <n v="0"/>
    <n v="2"/>
    <n v="2"/>
    <n v="0"/>
    <x v="3"/>
    <n v="0"/>
    <n v="0"/>
    <n v="0"/>
    <n v="0"/>
    <n v="0"/>
    <n v="0"/>
    <n v="1"/>
    <s v="Hodan "/>
    <n v="618012633"/>
    <s v="Firewood Xaabo"/>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7 hours"/>
    <s v="Yes/Haa"/>
    <s v="2021-04-04T19:20:00.000+03:00"/>
    <n v="20.09"/>
    <s v="2021-04-05T17:00:00.000+03:00"/>
    <n v="0"/>
    <n v="19.010000000000002"/>
    <s v="2021-04-06T16:38:00.000+03:00"/>
    <n v="0"/>
    <n v="17.100000000000001"/>
    <s v="2021-04-07T16:50:00.000+03:00"/>
    <n v="0"/>
    <n v="15.4"/>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33833"/>
    <s v="10b5113d-01ef-4c84-b4d9-29b25af65150"/>
    <s v="2021-04-08T16:24:17"/>
    <m/>
    <s v="[]"/>
    <s v="submitted_via_web"/>
    <s v="burn"/>
    <m/>
    <n v="141"/>
    <n v="1.0799999999999983"/>
    <n v="1.9100000000000001"/>
    <n v="1.7000000000000011"/>
    <n v="0"/>
    <n v="0"/>
    <n v="0"/>
    <n v="0"/>
    <n v="0"/>
    <n v="0"/>
    <n v="0"/>
    <n v="0"/>
    <n v="0"/>
    <n v="1.5633333333333332"/>
    <n v="0"/>
    <n v="0"/>
    <n v="0"/>
    <n v="4.6118333333333329E-5"/>
    <n v="0"/>
    <n v="0"/>
    <n v="0"/>
    <n v="4.6118333333333329E-5"/>
    <n v="1"/>
    <n v="0"/>
    <n v="0"/>
    <n v="0"/>
    <x v="14"/>
    <x v="6"/>
    <n v="3.6"/>
    <n v="0.43425925925925923"/>
  </r>
  <r>
    <s v="2021-04-08T19:25:46.603+03:00"/>
    <s v="2021-04-08T19:31:13.017+03:00"/>
    <s v="burn"/>
    <s v="Proceed"/>
    <s v="Yes/Haa"/>
    <s v="Yes/Haa"/>
    <s v="Yes/Haa"/>
    <s v="AF2"/>
    <x v="44"/>
    <s v="2021-04-04"/>
    <s v="2021-04-04T16:30:00.000+03:00"/>
    <s v="Faay Gududey"/>
    <n v="3"/>
    <n v="1"/>
    <n v="1"/>
    <n v="0"/>
    <x v="3"/>
    <n v="0"/>
    <n v="0"/>
    <n v="0"/>
    <n v="0"/>
    <n v="0"/>
    <n v="0"/>
    <n v="1"/>
    <s v="Xamar jajab "/>
    <n v="618188320"/>
    <s v="Charcoal Dhuxul"/>
    <s v="A three-stone fire, or a conventional system with no improved  combustion air supply or flue gas ventillation system,  i.e. without a grate or chimney &quot;--Girgiraha lagu isticmaalo 3 dhagax ee nidaamka caadiga ah oo aan layn hawo dabka olalinaysa /hawo gaas ah oo aan lahayn meel/shabaq uu qiiqu ka baxo. "/>
    <s v="Dry Season--Jilaalka"/>
    <n v="3"/>
    <m/>
    <n v="21"/>
    <s v="No/maya"/>
    <m/>
    <s v="No 2nd Stove Girgirahaa 2aad malahaa"/>
    <m/>
    <m/>
    <m/>
    <m/>
    <m/>
    <s v="No 3rd Stove Girgirahaa 3aad malahaa"/>
    <m/>
    <m/>
    <m/>
    <m/>
    <m/>
    <s v="No 4th Stove Girgirahaa 4aad malahaa"/>
    <m/>
    <m/>
    <m/>
    <m/>
    <m/>
    <m/>
    <s v="5 hours"/>
    <s v="Yes/Haa"/>
    <s v="2021-04-04T16:30:00.000+03:00"/>
    <n v="34.299999999999997"/>
    <s v="2021-04-05T16:00:00.000+03:00"/>
    <n v="0"/>
    <n v="32.4"/>
    <s v="2021-04-06T16:20:00.000+03:00"/>
    <n v="0"/>
    <n v="30.2"/>
    <s v="2021-04-07T16:30:00.000+03:00"/>
    <n v="0"/>
    <n v="28.1"/>
    <s v="No"/>
    <m/>
    <m/>
    <m/>
    <m/>
    <m/>
    <m/>
    <m/>
    <m/>
    <m/>
    <m/>
    <m/>
    <m/>
    <m/>
    <m/>
    <m/>
    <m/>
    <m/>
    <m/>
    <m/>
    <m/>
    <m/>
    <m/>
    <m/>
    <m/>
    <m/>
    <m/>
    <m/>
    <m/>
    <m/>
    <m/>
    <m/>
    <m/>
    <m/>
    <m/>
    <m/>
    <m/>
    <m/>
    <m/>
    <s v="No/Maya"/>
    <m/>
    <m/>
    <m/>
    <m/>
    <m/>
    <m/>
    <m/>
    <m/>
    <m/>
    <m/>
    <m/>
    <s v="No/Maya"/>
    <m/>
    <m/>
    <m/>
    <m/>
    <m/>
    <m/>
    <m/>
    <m/>
    <m/>
    <m/>
    <m/>
    <s v="No/Maya"/>
    <m/>
    <m/>
    <m/>
    <m/>
    <m/>
    <m/>
    <m/>
    <m/>
    <m/>
    <m/>
    <m/>
    <s v="No/Maya"/>
    <m/>
    <m/>
    <m/>
    <m/>
    <m/>
    <m/>
    <m/>
    <m/>
    <m/>
    <m/>
    <m/>
    <m/>
    <m/>
    <s v="N/A"/>
    <m/>
    <m/>
    <m/>
    <m/>
    <m/>
    <m/>
    <m/>
    <m/>
    <m/>
    <m/>
    <m/>
    <m/>
    <m/>
    <m/>
    <m/>
    <m/>
    <m/>
    <m/>
    <m/>
    <m/>
    <m/>
    <m/>
    <m/>
    <m/>
    <m/>
    <m/>
    <m/>
    <m/>
    <m/>
    <m/>
    <m/>
    <m/>
    <m/>
    <m/>
    <m/>
    <m/>
    <m/>
    <m/>
    <m/>
    <m/>
    <m/>
    <m/>
    <m/>
    <m/>
    <m/>
    <m/>
    <m/>
    <m/>
    <m/>
    <m/>
    <m/>
    <m/>
    <m/>
    <m/>
    <m/>
    <m/>
    <m/>
    <m/>
    <m/>
    <m/>
    <m/>
    <m/>
    <m/>
    <m/>
    <m/>
    <n v="91634523"/>
    <s v="cdbf0c59-1f83-47fe-bd8a-d188d30a8fdd"/>
    <s v="2021-04-08T16:31:24"/>
    <m/>
    <s v="[]"/>
    <s v="submitted_via_web"/>
    <s v="burn"/>
    <m/>
    <n v="142"/>
    <n v="1.8999999999999986"/>
    <n v="2.1999999999999993"/>
    <n v="2.0999999999999979"/>
    <n v="0"/>
    <n v="0"/>
    <n v="0"/>
    <n v="0"/>
    <n v="0"/>
    <n v="0"/>
    <n v="0"/>
    <n v="0"/>
    <n v="0"/>
    <n v="2.0666666666666651"/>
    <n v="0"/>
    <n v="0"/>
    <n v="0"/>
    <n v="6.0966666666666613E-5"/>
    <n v="0"/>
    <n v="0"/>
    <n v="0"/>
    <n v="6.0966666666666613E-5"/>
    <n v="1"/>
    <n v="0"/>
    <n v="0"/>
    <n v="0"/>
    <x v="14"/>
    <x v="6"/>
    <n v="3.3"/>
    <n v="0.6262626262626258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
  <r>
    <d v="2021-04-05T00:00:00"/>
    <d v="2021-04-05T00:00:00"/>
    <x v="0"/>
    <m/>
    <s v="2021-04-05T18:08:00.000+03:00"/>
    <n v="134368185"/>
    <n v="6.1849999999999996"/>
    <n v="0"/>
    <m/>
    <m/>
    <m/>
    <m/>
    <m/>
    <m/>
    <m/>
    <m/>
    <m/>
    <m/>
    <n v="0"/>
    <n v="0"/>
    <n v="0"/>
    <n v="0"/>
    <m/>
    <s v="NO/may"/>
    <m/>
    <s v="2021-04-06T18:08:00.000+03:00"/>
    <m/>
    <d v="2021-04-06T00:00:00"/>
    <d v="2021-04-06T00:00:00"/>
    <s v="ahmedaden"/>
    <m/>
    <s v="2021-04-06T17:10:00.000+03:00"/>
    <s v="Charcoal"/>
    <n v="1"/>
    <n v="0"/>
    <n v="0"/>
    <n v="0"/>
    <n v="0"/>
    <n v="0"/>
    <n v="4.9800000000000004"/>
    <n v="0"/>
    <m/>
    <m/>
    <m/>
    <m/>
    <m/>
    <m/>
    <m/>
    <m/>
    <m/>
    <m/>
    <m/>
    <m/>
    <m/>
    <m/>
    <m/>
    <m/>
    <m/>
    <m/>
    <m/>
    <m/>
    <n v="1"/>
    <n v="3"/>
    <n v="3"/>
    <n v="0"/>
    <s v="2021-04-07T17:16:00.000+03:00"/>
    <s v="N/A"/>
    <m/>
    <d v="2021-04-07T00:00:00"/>
    <d v="2021-04-07T00:00:00"/>
    <s v="ahmedaden"/>
    <m/>
    <s v="2021-04-07T17:14:00.000+03:00"/>
    <s v="Charcoal"/>
    <n v="1"/>
    <n v="0"/>
    <n v="0"/>
    <n v="0"/>
    <n v="0"/>
    <n v="0"/>
    <n v="4.0810000000000004"/>
    <n v="0"/>
    <m/>
    <m/>
    <m/>
    <m/>
    <m/>
    <m/>
    <m/>
    <m/>
    <m/>
    <m/>
    <m/>
    <m/>
    <m/>
    <m/>
    <m/>
    <m/>
    <m/>
    <m/>
    <m/>
    <m/>
    <n v="1"/>
    <n v="3"/>
    <n v="1"/>
    <n v="0"/>
    <s v="2021-04-08T17:12:00.000+03:00"/>
    <s v="N/A"/>
    <m/>
    <d v="2021-04-08T00:00:00"/>
    <d v="2021-04-08T00:00:00"/>
    <s v="ahmedaden"/>
    <m/>
    <s v="2021-04-08T17:13:00.000+03:00"/>
    <s v="Charcoal"/>
    <n v="1"/>
    <n v="0"/>
    <n v="0"/>
    <n v="0"/>
    <n v="0"/>
    <n v="0"/>
    <n v="3.012"/>
    <n v="0"/>
    <m/>
    <m/>
    <m/>
    <m/>
    <m/>
    <m/>
    <m/>
    <m/>
    <m/>
    <m/>
    <m/>
    <m/>
    <m/>
    <m/>
    <m/>
    <m/>
    <m/>
    <m/>
    <m/>
    <m/>
    <n v="1"/>
    <n v="3"/>
    <n v="1"/>
    <n v="0"/>
    <s v="N/A"/>
    <x v="0"/>
    <m/>
    <n v="1.2049999999999992"/>
    <n v="0.89900000000000002"/>
    <n v="1.0690000000000004"/>
    <n v="0"/>
    <n v="0"/>
    <n v="0"/>
    <n v="0"/>
    <n v="0"/>
    <n v="0"/>
    <n v="0"/>
    <n v="0"/>
    <n v="0"/>
    <n v="1.0576666666666665"/>
    <n v="0"/>
    <n v="0"/>
    <n v="0"/>
    <n v="3.1201166666666662E-5"/>
    <n v="0"/>
    <n v="0"/>
    <n v="0"/>
    <n v="3.1201166666666662E-5"/>
    <n v="1"/>
    <n v="0"/>
    <n v="0"/>
    <n v="0"/>
    <n v="1"/>
    <n v="3"/>
    <n v="1.6666666666666667"/>
    <n v="0"/>
    <n v="4.5666666666666673"/>
    <n v="0.23160583941605833"/>
    <x v="0"/>
  </r>
  <r>
    <d v="2021-04-04T00:00:00"/>
    <d v="2021-04-04T00:00:00"/>
    <x v="0"/>
    <m/>
    <s v="2021-04-04T09:13:00.000+03:00"/>
    <n v="136143279"/>
    <n v="10"/>
    <n v="0"/>
    <m/>
    <m/>
    <m/>
    <m/>
    <m/>
    <m/>
    <m/>
    <m/>
    <m/>
    <m/>
    <n v="0"/>
    <n v="0"/>
    <n v="14.6"/>
    <n v="0"/>
    <m/>
    <s v="NO/may"/>
    <m/>
    <s v="2021-04-05T09:14:00.000+03:00"/>
    <m/>
    <d v="2021-04-05T00:00:00"/>
    <d v="2021-04-05T00:00:00"/>
    <s v="ahmedaden"/>
    <m/>
    <s v="2021-04-05T09:30:00.000+03:00"/>
    <s v="Charcoal LPG"/>
    <n v="1"/>
    <n v="0"/>
    <n v="1"/>
    <n v="0"/>
    <n v="0"/>
    <n v="0"/>
    <n v="9.4"/>
    <n v="0"/>
    <m/>
    <m/>
    <m/>
    <m/>
    <m/>
    <m/>
    <m/>
    <m/>
    <m/>
    <m/>
    <m/>
    <m/>
    <m/>
    <m/>
    <m/>
    <n v="14.2"/>
    <n v="0"/>
    <m/>
    <m/>
    <m/>
    <n v="3"/>
    <n v="4"/>
    <n v="4"/>
    <n v="0"/>
    <s v="2021-04-05T09:35:00.000+03:00"/>
    <s v="Nothing"/>
    <m/>
    <d v="2021-04-06T00:00:00"/>
    <d v="2021-04-07T00:00:00"/>
    <s v="ahmedaden"/>
    <m/>
    <s v="2021-04-06T09:30:00.000+03:00"/>
    <s v="Charcoal LPG"/>
    <n v="1"/>
    <n v="0"/>
    <n v="1"/>
    <n v="0"/>
    <n v="0"/>
    <n v="0"/>
    <n v="8"/>
    <n v="0"/>
    <m/>
    <m/>
    <m/>
    <m/>
    <m/>
    <m/>
    <m/>
    <m/>
    <m/>
    <m/>
    <m/>
    <m/>
    <m/>
    <m/>
    <m/>
    <n v="13.97"/>
    <n v="0"/>
    <m/>
    <m/>
    <m/>
    <n v="3"/>
    <n v="4"/>
    <n v="4"/>
    <n v="0"/>
    <s v="2021-04-07T09:30:00.000+03:00"/>
    <s v="Done"/>
    <m/>
    <d v="2021-04-07T00:00:00"/>
    <d v="2021-04-07T00:00:00"/>
    <s v="ahmedaden"/>
    <m/>
    <s v="2021-04-07T09:00:00.000+03:00"/>
    <s v="Charcoal LPG"/>
    <n v="1"/>
    <n v="0"/>
    <n v="1"/>
    <n v="0"/>
    <n v="0"/>
    <n v="0"/>
    <n v="6.1550000000000002"/>
    <n v="0"/>
    <m/>
    <m/>
    <m/>
    <m/>
    <m/>
    <m/>
    <m/>
    <m/>
    <m/>
    <m/>
    <m/>
    <m/>
    <m/>
    <m/>
    <m/>
    <n v="13.7"/>
    <n v="0"/>
    <m/>
    <m/>
    <m/>
    <n v="3"/>
    <n v="4"/>
    <n v="4"/>
    <n v="0"/>
    <s v="Thank you"/>
    <x v="0"/>
    <m/>
    <n v="0.59999999999999964"/>
    <n v="1.4000000000000004"/>
    <n v="1.8449999999999998"/>
    <n v="0"/>
    <n v="0"/>
    <n v="0"/>
    <n v="0.40000000000000036"/>
    <n v="0.22999999999999865"/>
    <n v="0.27000000000000135"/>
    <n v="0"/>
    <n v="0"/>
    <n v="0"/>
    <n v="1.2816666666666665"/>
    <n v="0"/>
    <n v="0.3000000000000001"/>
    <n v="0"/>
    <n v="3.7809166666666657E-5"/>
    <n v="0"/>
    <n v="1.4190000000000005E-5"/>
    <n v="0"/>
    <n v="5.1999166666666662E-5"/>
    <n v="0.72711101139441325"/>
    <n v="0"/>
    <n v="0.27288898860558675"/>
    <n v="0"/>
    <n v="3"/>
    <n v="4"/>
    <n v="4"/>
    <n v="0"/>
    <n v="8.6999999999999993"/>
    <n v="0.14731800766283523"/>
    <x v="0"/>
  </r>
  <r>
    <d v="2021-04-04T00:00:00"/>
    <d v="2021-04-04T00:00:00"/>
    <x v="1"/>
    <m/>
    <s v="2021-04-04T09:30:00.000+03:00"/>
    <n v="137680917"/>
    <n v="5.8"/>
    <n v="0"/>
    <m/>
    <m/>
    <m/>
    <m/>
    <m/>
    <m/>
    <m/>
    <m/>
    <m/>
    <m/>
    <n v="0"/>
    <n v="0"/>
    <n v="0"/>
    <n v="0"/>
    <m/>
    <s v="NO/may"/>
    <m/>
    <s v="2021-04-05T08:00:00.000+03:00"/>
    <m/>
    <d v="2021-04-05T00:00:00"/>
    <d v="2021-04-05T00:00:00"/>
    <s v="najahmohamed"/>
    <m/>
    <s v="2021-04-05T08:25:00.000+03:00"/>
    <s v="Charcoal"/>
    <n v="1"/>
    <n v="0"/>
    <n v="0"/>
    <n v="0"/>
    <n v="0"/>
    <n v="0"/>
    <n v="5.22"/>
    <n v="0"/>
    <m/>
    <m/>
    <m/>
    <m/>
    <m/>
    <m/>
    <m/>
    <m/>
    <m/>
    <m/>
    <m/>
    <m/>
    <m/>
    <m/>
    <m/>
    <m/>
    <m/>
    <m/>
    <m/>
    <m/>
    <n v="0"/>
    <n v="1"/>
    <n v="1"/>
    <n v="0"/>
    <s v="2021-04-06T08:20:00.000+03:00"/>
    <s v="Nothing"/>
    <m/>
    <d v="2021-04-06T00:00:00"/>
    <d v="2021-04-08T00:00:00"/>
    <s v="Najah mohamed"/>
    <m/>
    <s v="2021-04-06T09:00:00.000+03:00"/>
    <s v="Charcoal"/>
    <n v="1"/>
    <n v="0"/>
    <n v="0"/>
    <n v="0"/>
    <n v="0"/>
    <n v="0"/>
    <n v="4.5999999999999996"/>
    <n v="0"/>
    <m/>
    <m/>
    <m/>
    <m/>
    <m/>
    <m/>
    <m/>
    <m/>
    <m/>
    <m/>
    <m/>
    <m/>
    <m/>
    <m/>
    <m/>
    <m/>
    <m/>
    <m/>
    <m/>
    <m/>
    <n v="0"/>
    <n v="1"/>
    <n v="1"/>
    <n v="0"/>
    <s v="2021-04-07T08:40:00.000+03:00"/>
    <s v="Done"/>
    <m/>
    <d v="2021-04-07T00:00:00"/>
    <d v="2021-04-07T00:00:00"/>
    <s v="najahmohamed"/>
    <m/>
    <s v="2021-04-07T08:00:00.000+03:00"/>
    <s v="Charcoal"/>
    <n v="1"/>
    <n v="0"/>
    <n v="0"/>
    <n v="0"/>
    <n v="0"/>
    <n v="0"/>
    <n v="3.6"/>
    <n v="0"/>
    <m/>
    <m/>
    <m/>
    <m/>
    <m/>
    <m/>
    <m/>
    <m/>
    <m/>
    <m/>
    <m/>
    <m/>
    <m/>
    <m/>
    <m/>
    <m/>
    <m/>
    <m/>
    <m/>
    <m/>
    <n v="0"/>
    <n v="1"/>
    <n v="1"/>
    <n v="0"/>
    <s v="Thanks"/>
    <x v="0"/>
    <m/>
    <n v="0.58000000000000007"/>
    <n v="0.62000000000000011"/>
    <n v="0.99999999999999956"/>
    <n v="0"/>
    <n v="0"/>
    <n v="0"/>
    <n v="0"/>
    <n v="0"/>
    <n v="0"/>
    <n v="0"/>
    <n v="0"/>
    <n v="0"/>
    <n v="0.73333333333333328"/>
    <n v="0"/>
    <n v="0"/>
    <n v="0"/>
    <n v="2.1633333333333328E-5"/>
    <n v="0"/>
    <n v="0"/>
    <n v="0"/>
    <n v="2.1633333333333328E-5"/>
    <n v="1"/>
    <n v="0"/>
    <n v="0"/>
    <n v="0"/>
    <n v="0"/>
    <n v="1"/>
    <n v="1"/>
    <n v="0"/>
    <n v="1.8"/>
    <n v="0.40740740740740738"/>
    <x v="0"/>
  </r>
  <r>
    <d v="2021-04-04T00:00:00"/>
    <d v="2021-04-04T00:00:00"/>
    <x v="0"/>
    <m/>
    <s v="2021-04-04T10:31:00.000+03:00"/>
    <n v="138573565"/>
    <n v="3.56"/>
    <n v="0"/>
    <m/>
    <m/>
    <m/>
    <m/>
    <m/>
    <m/>
    <m/>
    <m/>
    <m/>
    <m/>
    <n v="0"/>
    <n v="0"/>
    <n v="0"/>
    <n v="0"/>
    <m/>
    <s v="NO/may"/>
    <m/>
    <s v="2021-04-05T10:32:00.000+03:00"/>
    <m/>
    <d v="2021-04-05T00:00:00"/>
    <d v="2021-04-05T00:00:00"/>
    <s v="ahmedaden"/>
    <m/>
    <s v="2021-04-05T10:30:00.000+03:00"/>
    <s v="Charcoal"/>
    <n v="1"/>
    <n v="0"/>
    <n v="0"/>
    <n v="0"/>
    <n v="0"/>
    <n v="0"/>
    <n v="2.2200000000000002"/>
    <n v="0"/>
    <m/>
    <m/>
    <m/>
    <m/>
    <m/>
    <m/>
    <m/>
    <m/>
    <m/>
    <m/>
    <m/>
    <m/>
    <m/>
    <m/>
    <m/>
    <m/>
    <m/>
    <m/>
    <m/>
    <m/>
    <n v="10"/>
    <n v="5"/>
    <n v="3"/>
    <n v="0"/>
    <s v="2021-04-06T10:30:00.000+03:00"/>
    <s v="Keep going"/>
    <m/>
    <d v="2021-04-06T00:00:00"/>
    <d v="2021-04-06T00:00:00"/>
    <s v="ahmedaden"/>
    <m/>
    <s v="2021-04-06T10:15:00.000+03:00"/>
    <s v="Charcoal"/>
    <n v="1"/>
    <n v="0"/>
    <n v="0"/>
    <n v="0"/>
    <n v="0"/>
    <n v="0"/>
    <n v="0.9"/>
    <n v="3.4649999999999999"/>
    <m/>
    <m/>
    <m/>
    <m/>
    <m/>
    <m/>
    <m/>
    <m/>
    <m/>
    <m/>
    <m/>
    <m/>
    <m/>
    <m/>
    <m/>
    <m/>
    <m/>
    <m/>
    <m/>
    <m/>
    <n v="10"/>
    <n v="5"/>
    <n v="3"/>
    <n v="0"/>
    <s v="2021-04-07T10:00:00.000+03:00"/>
    <s v="Done"/>
    <m/>
    <d v="2021-04-07T00:00:00"/>
    <d v="2021-04-07T00:00:00"/>
    <s v="ahmedaden"/>
    <m/>
    <s v="2021-04-07T10:00:00.000+03:00"/>
    <s v="Charcoal"/>
    <n v="1"/>
    <n v="0"/>
    <n v="0"/>
    <n v="0"/>
    <n v="0"/>
    <n v="0"/>
    <n v="3.27"/>
    <n v="0"/>
    <m/>
    <m/>
    <m/>
    <m/>
    <m/>
    <m/>
    <m/>
    <m/>
    <m/>
    <m/>
    <m/>
    <m/>
    <m/>
    <m/>
    <m/>
    <m/>
    <m/>
    <m/>
    <m/>
    <m/>
    <n v="10"/>
    <n v="5"/>
    <n v="3"/>
    <n v="0"/>
    <s v="Thank you"/>
    <x v="0"/>
    <m/>
    <n v="1.3399999999999999"/>
    <n v="1.3200000000000003"/>
    <n v="1.0950000000000002"/>
    <n v="0"/>
    <n v="0"/>
    <n v="0"/>
    <n v="0"/>
    <n v="0"/>
    <n v="0"/>
    <n v="0"/>
    <n v="0"/>
    <n v="0"/>
    <n v="1.2516666666666667"/>
    <n v="0"/>
    <n v="0"/>
    <n v="0"/>
    <n v="3.6924166666666668E-5"/>
    <n v="0"/>
    <n v="0"/>
    <n v="0"/>
    <n v="3.6924166666666668E-5"/>
    <n v="1"/>
    <n v="0"/>
    <n v="0"/>
    <n v="0"/>
    <n v="10"/>
    <n v="5"/>
    <n v="3"/>
    <n v="0"/>
    <n v="12"/>
    <n v="0.10430555555555555"/>
    <x v="0"/>
  </r>
  <r>
    <d v="2021-04-04T00:00:00"/>
    <d v="2021-04-04T00:00:00"/>
    <x v="2"/>
    <m/>
    <s v="2021-04-04T10:56:00.000+03:00"/>
    <n v="124200877"/>
    <n v="42.36"/>
    <n v="0"/>
    <m/>
    <m/>
    <m/>
    <m/>
    <m/>
    <m/>
    <m/>
    <m/>
    <m/>
    <m/>
    <n v="0"/>
    <n v="0"/>
    <n v="0"/>
    <n v="0"/>
    <m/>
    <s v="NO/may"/>
    <m/>
    <s v="2021-04-05T09:15:00.000+03:00"/>
    <m/>
    <d v="2021-04-05T00:00:00"/>
    <d v="2021-04-05T00:00:00"/>
    <s v="hilalali"/>
    <m/>
    <s v="2021-04-05T08:52:00.000+03:00"/>
    <s v="Charcoal"/>
    <n v="1"/>
    <n v="0"/>
    <n v="0"/>
    <n v="0"/>
    <n v="0"/>
    <n v="0"/>
    <n v="40.72"/>
    <n v="0"/>
    <m/>
    <m/>
    <m/>
    <m/>
    <m/>
    <m/>
    <m/>
    <m/>
    <m/>
    <m/>
    <m/>
    <m/>
    <m/>
    <m/>
    <m/>
    <m/>
    <m/>
    <m/>
    <m/>
    <m/>
    <n v="3"/>
    <n v="8"/>
    <n v="2"/>
    <n v="0"/>
    <s v="2021-04-06T08:50:00.000+03:00"/>
    <s v="No comment"/>
    <m/>
    <d v="2021-04-06T00:00:00"/>
    <d v="2021-04-06T00:00:00"/>
    <s v="hilalali"/>
    <m/>
    <s v="2021-04-06T08:52:00.000+03:00"/>
    <s v="Charcoal"/>
    <n v="1"/>
    <n v="0"/>
    <n v="0"/>
    <n v="0"/>
    <n v="0"/>
    <n v="0"/>
    <n v="39.799999999999997"/>
    <n v="0"/>
    <m/>
    <m/>
    <m/>
    <m/>
    <m/>
    <m/>
    <m/>
    <m/>
    <m/>
    <m/>
    <m/>
    <m/>
    <m/>
    <m/>
    <m/>
    <m/>
    <m/>
    <m/>
    <m/>
    <m/>
    <n v="3"/>
    <n v="8"/>
    <n v="2"/>
    <n v="0"/>
    <s v="2021-04-07T07:50:00.000+03:00"/>
    <s v="No"/>
    <m/>
    <d v="2021-04-07T00:00:00"/>
    <d v="2021-04-07T00:00:00"/>
    <s v="hilalali"/>
    <m/>
    <s v="2021-04-07T08:51:00.000+03:00"/>
    <s v="Charcoal"/>
    <n v="1"/>
    <n v="0"/>
    <n v="0"/>
    <n v="0"/>
    <n v="0"/>
    <n v="0"/>
    <n v="37.72"/>
    <n v="0"/>
    <m/>
    <m/>
    <m/>
    <m/>
    <m/>
    <m/>
    <m/>
    <m/>
    <m/>
    <m/>
    <m/>
    <m/>
    <m/>
    <m/>
    <m/>
    <m/>
    <m/>
    <m/>
    <m/>
    <m/>
    <n v="3"/>
    <n v="8"/>
    <n v="2"/>
    <n v="0"/>
    <s v="Nothing"/>
    <x v="0"/>
    <m/>
    <n v="1.6400000000000006"/>
    <n v="0.92000000000000171"/>
    <n v="2.0799999999999983"/>
    <n v="0"/>
    <n v="0"/>
    <n v="0"/>
    <n v="0"/>
    <n v="0"/>
    <n v="0"/>
    <n v="0"/>
    <n v="0"/>
    <n v="0"/>
    <n v="1.5466666666666669"/>
    <n v="0"/>
    <n v="0"/>
    <n v="0"/>
    <n v="4.5626666666666668E-5"/>
    <n v="0"/>
    <n v="0"/>
    <n v="0"/>
    <n v="4.5626666666666668E-5"/>
    <n v="1"/>
    <n v="0"/>
    <n v="0"/>
    <n v="0"/>
    <n v="3"/>
    <n v="8"/>
    <n v="2"/>
    <n v="0"/>
    <n v="9.9"/>
    <n v="0.15622895622895625"/>
    <x v="0"/>
  </r>
  <r>
    <d v="2021-04-04T00:00:00"/>
    <d v="2021-04-04T00:00:00"/>
    <x v="2"/>
    <m/>
    <s v="2021-04-04T11:25:00.000+03:00"/>
    <n v="134664631"/>
    <n v="4.18"/>
    <n v="0"/>
    <m/>
    <m/>
    <m/>
    <m/>
    <m/>
    <m/>
    <m/>
    <m/>
    <m/>
    <m/>
    <n v="0"/>
    <n v="0"/>
    <n v="17.64"/>
    <n v="0"/>
    <m/>
    <s v="NO/may"/>
    <m/>
    <s v="2021-04-05T09:35:00.000+03:00"/>
    <m/>
    <d v="2021-04-05T00:00:00"/>
    <d v="2021-05-21T00:00:00"/>
    <s v="hilalali"/>
    <m/>
    <s v="2021-04-05T09:00:00.000+03:00"/>
    <s v="LPG Charcoal"/>
    <n v="1"/>
    <n v="0"/>
    <n v="1"/>
    <n v="0"/>
    <n v="0"/>
    <n v="0"/>
    <n v="3.1"/>
    <n v="0"/>
    <m/>
    <m/>
    <m/>
    <m/>
    <m/>
    <m/>
    <m/>
    <m/>
    <m/>
    <m/>
    <m/>
    <m/>
    <m/>
    <m/>
    <m/>
    <n v="17.64"/>
    <n v="0"/>
    <m/>
    <m/>
    <m/>
    <n v="3"/>
    <n v="4"/>
    <n v="2"/>
    <n v="1"/>
    <s v="2021-04-06T09:01:00.000+03:00"/>
    <s v="No comment"/>
    <m/>
    <d v="2021-04-06T00:00:00"/>
    <d v="2021-04-06T00:00:00"/>
    <s v="hilalali"/>
    <m/>
    <s v="2021-04-06T09:12:00.000+03:00"/>
    <s v="Charcoal LPG"/>
    <n v="1"/>
    <n v="0"/>
    <n v="1"/>
    <n v="0"/>
    <n v="0"/>
    <n v="0"/>
    <n v="1.48"/>
    <n v="2.1800000000000002"/>
    <m/>
    <m/>
    <m/>
    <m/>
    <m/>
    <m/>
    <m/>
    <m/>
    <m/>
    <m/>
    <m/>
    <m/>
    <m/>
    <m/>
    <m/>
    <n v="17.399999999999999"/>
    <n v="0"/>
    <m/>
    <m/>
    <m/>
    <n v="3"/>
    <n v="4"/>
    <n v="2"/>
    <n v="1"/>
    <s v="2021-04-07T09:15:00.000+03:00"/>
    <s v="No"/>
    <m/>
    <d v="2021-04-07T00:00:00"/>
    <d v="2021-04-07T00:00:00"/>
    <s v="hilalali"/>
    <m/>
    <s v="2021-04-07T08:56:00.000+03:00"/>
    <s v="Charcoal LPG"/>
    <n v="1"/>
    <n v="0"/>
    <n v="1"/>
    <n v="0"/>
    <n v="0"/>
    <n v="0"/>
    <n v="3.14"/>
    <n v="0"/>
    <m/>
    <m/>
    <m/>
    <m/>
    <m/>
    <m/>
    <m/>
    <m/>
    <m/>
    <m/>
    <m/>
    <m/>
    <m/>
    <m/>
    <m/>
    <n v="17.399999999999999"/>
    <n v="0"/>
    <m/>
    <m/>
    <m/>
    <n v="3"/>
    <n v="4"/>
    <n v="2"/>
    <n v="1"/>
    <s v="Nothing"/>
    <x v="0"/>
    <m/>
    <n v="1.0799999999999996"/>
    <n v="1.62"/>
    <n v="0.52"/>
    <n v="0"/>
    <n v="0"/>
    <n v="0"/>
    <n v="0"/>
    <n v="0.24000000000000199"/>
    <n v="0"/>
    <n v="0"/>
    <n v="0"/>
    <n v="0"/>
    <n v="1.0733333333333333"/>
    <n v="0"/>
    <n v="8.0000000000000668E-2"/>
    <n v="0"/>
    <n v="3.1663333333333332E-5"/>
    <n v="0"/>
    <n v="3.7840000000000319E-6"/>
    <n v="0"/>
    <n v="3.5447333333333362E-5"/>
    <n v="0.89325007993078853"/>
    <n v="0"/>
    <n v="0.10674992006921147"/>
    <n v="0"/>
    <n v="3"/>
    <n v="4"/>
    <n v="2"/>
    <n v="1"/>
    <n v="7.5"/>
    <n v="0.14311111111111111"/>
    <x v="0"/>
  </r>
  <r>
    <d v="2021-04-04T00:00:00"/>
    <d v="2021-04-04T00:00:00"/>
    <x v="3"/>
    <m/>
    <s v="2021-04-04T13:28:00.000+03:00"/>
    <n v="306619308"/>
    <n v="23"/>
    <n v="0"/>
    <m/>
    <m/>
    <m/>
    <m/>
    <m/>
    <m/>
    <m/>
    <m/>
    <m/>
    <m/>
    <n v="0"/>
    <n v="0"/>
    <n v="0"/>
    <n v="0"/>
    <m/>
    <s v="NO/may"/>
    <m/>
    <s v="2021-04-04T13:29:00.000+03:00"/>
    <m/>
    <d v="2021-04-05T00:00:00"/>
    <d v="2021-04-05T00:00:00"/>
    <s v="liibaan khaliif sheikh Elmi"/>
    <m/>
    <s v="2021-04-05T13:30:00.000+03:00"/>
    <s v="Charcoal"/>
    <n v="1"/>
    <n v="0"/>
    <n v="0"/>
    <n v="0"/>
    <n v="0"/>
    <n v="0"/>
    <n v="22.1"/>
    <n v="0"/>
    <m/>
    <m/>
    <m/>
    <m/>
    <m/>
    <m/>
    <m/>
    <m/>
    <m/>
    <m/>
    <m/>
    <m/>
    <m/>
    <m/>
    <m/>
    <m/>
    <m/>
    <m/>
    <m/>
    <m/>
    <n v="3"/>
    <n v="2"/>
    <n v="1"/>
    <n v="0"/>
    <s v="2021-04-06T13:30:00.000+03:00"/>
    <s v="Maya"/>
    <m/>
    <d v="2021-04-06T00:00:00"/>
    <d v="2021-04-06T00:00:00"/>
    <s v="Liibaan Khaliif sheikh Elmi"/>
    <m/>
    <s v="2021-04-06T13:30:00.000+03:00"/>
    <s v="Charcoal"/>
    <n v="1"/>
    <n v="0"/>
    <n v="0"/>
    <n v="0"/>
    <n v="0"/>
    <n v="0"/>
    <n v="21.2"/>
    <n v="0"/>
    <m/>
    <m/>
    <m/>
    <m/>
    <m/>
    <m/>
    <m/>
    <m/>
    <m/>
    <m/>
    <m/>
    <m/>
    <m/>
    <m/>
    <m/>
    <m/>
    <m/>
    <m/>
    <m/>
    <m/>
    <n v="3"/>
    <n v="2"/>
    <n v="1"/>
    <n v="0"/>
    <s v="2021-04-06T13:30:00.000+03:00"/>
    <s v="Maya"/>
    <m/>
    <d v="2021-04-07T00:00:00"/>
    <d v="2021-04-07T00:00:00"/>
    <s v="Liibaan Khaliif sheikh Elmi"/>
    <m/>
    <s v="2021-04-07T13:30:00.000+03:00"/>
    <s v="Charcoal"/>
    <n v="1"/>
    <n v="0"/>
    <n v="0"/>
    <n v="0"/>
    <n v="0"/>
    <n v="0"/>
    <n v="20"/>
    <n v="0"/>
    <m/>
    <m/>
    <m/>
    <m/>
    <m/>
    <m/>
    <m/>
    <m/>
    <m/>
    <m/>
    <m/>
    <m/>
    <m/>
    <m/>
    <m/>
    <m/>
    <m/>
    <m/>
    <m/>
    <m/>
    <n v="3"/>
    <n v="2"/>
    <n v="1"/>
    <n v="0"/>
    <s v="Maya"/>
    <x v="1"/>
    <m/>
    <n v="0.89999999999999858"/>
    <n v="0.90000000000000213"/>
    <n v="1.1999999999999993"/>
    <n v="0"/>
    <n v="0"/>
    <n v="0"/>
    <n v="0"/>
    <n v="0"/>
    <n v="0"/>
    <n v="0"/>
    <n v="0"/>
    <n v="0"/>
    <n v="1"/>
    <n v="0"/>
    <n v="0"/>
    <n v="0"/>
    <n v="2.9499999999999999E-5"/>
    <n v="0"/>
    <n v="0"/>
    <n v="0"/>
    <n v="2.9499999999999999E-5"/>
    <n v="1"/>
    <n v="0"/>
    <n v="0"/>
    <n v="0"/>
    <n v="3"/>
    <n v="2"/>
    <n v="1"/>
    <n v="0"/>
    <n v="4.0999999999999996"/>
    <n v="0.24390243902439027"/>
    <x v="0"/>
  </r>
  <r>
    <d v="2021-04-04T00:00:00"/>
    <d v="2021-04-15T00:00:00"/>
    <x v="4"/>
    <m/>
    <s v="2021-04-04T17:31:00.000+03:00"/>
    <n v="140419681"/>
    <n v="11.3"/>
    <n v="0"/>
    <m/>
    <m/>
    <m/>
    <m/>
    <m/>
    <m/>
    <m/>
    <m/>
    <m/>
    <m/>
    <n v="0"/>
    <n v="0"/>
    <n v="0"/>
    <n v="0"/>
    <m/>
    <s v="NO/may"/>
    <m/>
    <s v="2021-04-05T17:31:00.000+03:00"/>
    <m/>
    <d v="2021-04-05T00:00:00"/>
    <d v="2021-04-15T00:00:00"/>
    <s v="cabdinuur cabdiraxmaan"/>
    <m/>
    <s v="2021-04-05T17:03:00.000+03:00"/>
    <s v="Charcoal"/>
    <n v="1"/>
    <n v="0"/>
    <n v="0"/>
    <n v="0"/>
    <n v="0"/>
    <n v="0"/>
    <n v="10"/>
    <n v="0"/>
    <m/>
    <m/>
    <m/>
    <m/>
    <m/>
    <m/>
    <m/>
    <m/>
    <m/>
    <m/>
    <m/>
    <m/>
    <m/>
    <m/>
    <m/>
    <m/>
    <m/>
    <m/>
    <m/>
    <m/>
    <n v="3"/>
    <n v="2"/>
    <n v="4"/>
    <n v="0"/>
    <s v="2021-04-06T17:15:00.000+03:00"/>
    <s v="No"/>
    <m/>
    <d v="2021-04-06T00:00:00"/>
    <d v="2021-04-15T00:00:00"/>
    <s v="cabdinuur cabdiraxmaan"/>
    <m/>
    <s v="2021-04-06T17:08:00.000+03:00"/>
    <s v="Charcoal"/>
    <n v="1"/>
    <n v="0"/>
    <n v="0"/>
    <n v="0"/>
    <n v="0"/>
    <n v="0"/>
    <n v="8.6999999999999993"/>
    <n v="0"/>
    <m/>
    <m/>
    <m/>
    <m/>
    <m/>
    <m/>
    <m/>
    <m/>
    <m/>
    <m/>
    <m/>
    <m/>
    <m/>
    <m/>
    <m/>
    <m/>
    <m/>
    <m/>
    <m/>
    <m/>
    <n v="3"/>
    <n v="2"/>
    <n v="4"/>
    <n v="0"/>
    <s v="2021-04-07T17:15:00.000+03:00"/>
    <s v="No"/>
    <m/>
    <d v="2021-04-07T00:00:00"/>
    <d v="2021-04-15T00:00:00"/>
    <s v="cabdinuur cabdiraxmaan"/>
    <m/>
    <s v="2021-04-07T17:10:00.000+03:00"/>
    <s v="Charcoal"/>
    <n v="1"/>
    <n v="0"/>
    <n v="0"/>
    <n v="0"/>
    <n v="0"/>
    <n v="0"/>
    <n v="7.5"/>
    <n v="0"/>
    <m/>
    <m/>
    <m/>
    <m/>
    <m/>
    <m/>
    <m/>
    <m/>
    <m/>
    <m/>
    <m/>
    <m/>
    <m/>
    <m/>
    <m/>
    <m/>
    <m/>
    <m/>
    <m/>
    <m/>
    <n v="3"/>
    <n v="2"/>
    <n v="4"/>
    <n v="0"/>
    <s v="No"/>
    <x v="2"/>
    <m/>
    <n v="1.3000000000000007"/>
    <n v="1.3000000000000007"/>
    <n v="1.1999999999999993"/>
    <n v="0"/>
    <n v="0"/>
    <n v="0"/>
    <n v="0"/>
    <n v="0"/>
    <n v="0"/>
    <n v="0"/>
    <n v="0"/>
    <n v="0"/>
    <n v="1.2666666666666668"/>
    <n v="0"/>
    <n v="0"/>
    <n v="0"/>
    <n v="3.7366666666666669E-5"/>
    <n v="0"/>
    <n v="0"/>
    <n v="0"/>
    <n v="3.7366666666666669E-5"/>
    <n v="1"/>
    <n v="0"/>
    <n v="0"/>
    <n v="0"/>
    <n v="3"/>
    <n v="2"/>
    <n v="4"/>
    <n v="0"/>
    <n v="7.1"/>
    <n v="0.17840375586854462"/>
    <x v="0"/>
  </r>
  <r>
    <d v="2021-04-04T00:00:00"/>
    <d v="2021-04-04T00:00:00"/>
    <x v="5"/>
    <m/>
    <s v="2021-04-04T13:04:00.000+03:00"/>
    <n v="135393633"/>
    <n v="30.09"/>
    <n v="0"/>
    <m/>
    <m/>
    <m/>
    <m/>
    <m/>
    <m/>
    <m/>
    <m/>
    <m/>
    <m/>
    <n v="0"/>
    <n v="0"/>
    <n v="0"/>
    <n v="0"/>
    <m/>
    <s v="NO/may"/>
    <m/>
    <s v="2021-04-05T13:05:00.000+03:00"/>
    <m/>
    <d v="2021-04-05T00:00:00"/>
    <d v="2021-04-15T00:00:00"/>
    <s v="cumarxuseen"/>
    <m/>
    <s v="2021-04-05T11:50:00.000+03:00"/>
    <s v="Charcoal"/>
    <n v="1"/>
    <n v="0"/>
    <n v="0"/>
    <n v="0"/>
    <n v="0"/>
    <n v="0"/>
    <n v="28.8"/>
    <n v="0"/>
    <m/>
    <m/>
    <m/>
    <m/>
    <m/>
    <m/>
    <m/>
    <m/>
    <m/>
    <m/>
    <m/>
    <m/>
    <m/>
    <m/>
    <m/>
    <m/>
    <m/>
    <m/>
    <m/>
    <m/>
    <n v="2"/>
    <n v="2"/>
    <n v="1"/>
    <n v="0"/>
    <s v="2021-04-06T11:52:00.000+03:00"/>
    <s v="N/A"/>
    <m/>
    <d v="2021-04-06T00:00:00"/>
    <d v="2021-04-06T00:00:00"/>
    <s v="kaltunmohamed"/>
    <m/>
    <s v="2021-04-06T13:07:00.000+03:00"/>
    <s v="Charcoal"/>
    <n v="1"/>
    <n v="0"/>
    <n v="0"/>
    <n v="0"/>
    <n v="0"/>
    <n v="0"/>
    <n v="27.78"/>
    <n v="0"/>
    <m/>
    <m/>
    <m/>
    <m/>
    <m/>
    <m/>
    <m/>
    <m/>
    <m/>
    <m/>
    <m/>
    <m/>
    <m/>
    <m/>
    <m/>
    <m/>
    <m/>
    <m/>
    <m/>
    <m/>
    <n v="2"/>
    <n v="2"/>
    <n v="1"/>
    <n v="0"/>
    <s v="2021-04-07T13:07:00.000+03:00"/>
    <s v="N/A"/>
    <m/>
    <d v="2021-04-07T00:00:00"/>
    <d v="2021-04-22T00:00:00"/>
    <s v="kaltunmohamed"/>
    <m/>
    <s v="2021-04-07T13:10:00.000+03:00"/>
    <s v="Charcoal"/>
    <n v="1"/>
    <n v="0"/>
    <n v="0"/>
    <n v="0"/>
    <n v="0"/>
    <n v="0"/>
    <n v="27.2"/>
    <n v="0"/>
    <m/>
    <m/>
    <m/>
    <m/>
    <m/>
    <m/>
    <m/>
    <m/>
    <m/>
    <m/>
    <m/>
    <m/>
    <m/>
    <m/>
    <m/>
    <m/>
    <m/>
    <m/>
    <m/>
    <m/>
    <n v="4"/>
    <n v="1"/>
    <n v="1"/>
    <n v="0"/>
    <s v="N/A"/>
    <x v="0"/>
    <m/>
    <n v="1.2899999999999991"/>
    <n v="1.0199999999999996"/>
    <n v="0.58000000000000185"/>
    <n v="0"/>
    <n v="0"/>
    <n v="0"/>
    <n v="0"/>
    <n v="0"/>
    <n v="0"/>
    <n v="0"/>
    <n v="0"/>
    <n v="0"/>
    <n v="0.96333333333333349"/>
    <n v="0"/>
    <n v="0"/>
    <n v="0"/>
    <n v="2.8418333333333335E-5"/>
    <n v="0"/>
    <n v="0"/>
    <n v="0"/>
    <n v="2.8418333333333335E-5"/>
    <n v="1"/>
    <n v="0"/>
    <n v="0"/>
    <n v="0"/>
    <n v="2.6666666666666665"/>
    <n v="1.6666666666666667"/>
    <n v="1"/>
    <n v="0"/>
    <n v="3.666666666666667"/>
    <n v="0.26272727272727275"/>
    <x v="0"/>
  </r>
  <r>
    <d v="2021-04-03T00:00:00"/>
    <d v="2021-04-17T00:00:00"/>
    <x v="6"/>
    <m/>
    <s v="2021-04-03T09:37:00.000+03:00"/>
    <n v="139053698"/>
    <n v="2.2999999999999998"/>
    <n v="0"/>
    <m/>
    <m/>
    <m/>
    <m/>
    <m/>
    <m/>
    <m/>
    <m/>
    <m/>
    <m/>
    <n v="0"/>
    <n v="0"/>
    <n v="0"/>
    <n v="0"/>
    <m/>
    <s v="NO/may"/>
    <m/>
    <s v="2021-04-04T09:40:00.000+03:00"/>
    <m/>
    <d v="2021-04-04T00:00:00"/>
    <d v="2021-04-12T00:00:00"/>
    <s v="maxamed cali"/>
    <m/>
    <s v="2021-04-04T10:27:00.000+03:00"/>
    <s v="Charcoal"/>
    <n v="1"/>
    <n v="0"/>
    <n v="0"/>
    <n v="0"/>
    <n v="0"/>
    <n v="0"/>
    <n v="1.3"/>
    <n v="0"/>
    <m/>
    <m/>
    <m/>
    <m/>
    <m/>
    <m/>
    <m/>
    <m/>
    <m/>
    <m/>
    <m/>
    <m/>
    <m/>
    <m/>
    <m/>
    <m/>
    <m/>
    <m/>
    <m/>
    <m/>
    <n v="6"/>
    <n v="2"/>
    <n v="1"/>
    <n v="0"/>
    <s v="2021-04-05T10:28:00.000+03:00"/>
    <s v="Maya shugrn"/>
    <m/>
    <d v="2021-04-05T00:00:00"/>
    <d v="2021-04-12T00:00:00"/>
    <s v="maxamed cali"/>
    <m/>
    <s v="2021-04-05T09:57:00.000+03:00"/>
    <s v="Charcoal"/>
    <n v="1"/>
    <n v="0"/>
    <n v="0"/>
    <n v="0"/>
    <n v="0"/>
    <n v="0"/>
    <n v="0.9"/>
    <n v="1"/>
    <m/>
    <m/>
    <m/>
    <m/>
    <m/>
    <m/>
    <m/>
    <m/>
    <m/>
    <m/>
    <m/>
    <m/>
    <m/>
    <m/>
    <m/>
    <m/>
    <m/>
    <m/>
    <m/>
    <m/>
    <n v="6"/>
    <n v="1"/>
    <n v="1"/>
    <n v="0"/>
    <s v="2021-04-06T09:58:00.000+03:00"/>
    <s v="Maya shugrn"/>
    <m/>
    <d v="2021-04-06T00:00:00"/>
    <d v="2021-04-06T00:00:00"/>
    <s v="mahamedali"/>
    <m/>
    <s v="2021-04-06T01:55:00.000+03:00"/>
    <s v="Charcoal"/>
    <n v="1"/>
    <n v="0"/>
    <n v="0"/>
    <n v="0"/>
    <n v="0"/>
    <n v="0"/>
    <n v="0.5"/>
    <n v="0"/>
    <m/>
    <m/>
    <m/>
    <m/>
    <m/>
    <m/>
    <m/>
    <m/>
    <m/>
    <m/>
    <m/>
    <m/>
    <m/>
    <m/>
    <m/>
    <m/>
    <m/>
    <m/>
    <m/>
    <m/>
    <n v="6"/>
    <n v="1"/>
    <n v="1"/>
    <n v="0"/>
    <s v="N/A"/>
    <x v="3"/>
    <m/>
    <n v="0.99999999999999978"/>
    <n v="0.4"/>
    <n v="1.4"/>
    <n v="0"/>
    <n v="0"/>
    <n v="0"/>
    <n v="0"/>
    <n v="0"/>
    <n v="0"/>
    <n v="0"/>
    <n v="0"/>
    <n v="0"/>
    <n v="0.93333333333333324"/>
    <n v="0"/>
    <n v="0"/>
    <n v="0"/>
    <n v="2.7533333333333329E-5"/>
    <n v="0"/>
    <n v="0"/>
    <n v="0"/>
    <n v="2.7533333333333329E-5"/>
    <n v="1"/>
    <n v="0"/>
    <n v="0"/>
    <n v="0"/>
    <n v="6"/>
    <n v="1.3333333333333333"/>
    <n v="1"/>
    <n v="0"/>
    <n v="5.0666666666666664"/>
    <n v="0.18421052631578946"/>
    <x v="0"/>
  </r>
  <r>
    <d v="2021-04-03T00:00:00"/>
    <d v="2021-04-12T00:00:00"/>
    <x v="6"/>
    <m/>
    <s v="2021-04-03T10:15:00.000+03:00"/>
    <n v="303042525"/>
    <n v="2.1"/>
    <n v="0"/>
    <m/>
    <m/>
    <m/>
    <m/>
    <m/>
    <m/>
    <m/>
    <m/>
    <m/>
    <m/>
    <n v="0"/>
    <n v="0"/>
    <n v="0"/>
    <n v="0"/>
    <m/>
    <s v="NO/may"/>
    <m/>
    <s v="2021-04-04T10:17:00.000+03:00"/>
    <m/>
    <d v="2021-04-04T00:00:00"/>
    <d v="2021-04-12T00:00:00"/>
    <s v="maxamed cali"/>
    <m/>
    <s v="2021-04-04T10:25:00.000+03:00"/>
    <s v="Charcoal"/>
    <n v="1"/>
    <n v="0"/>
    <n v="0"/>
    <n v="0"/>
    <n v="0"/>
    <n v="0"/>
    <n v="1.1000000000000001"/>
    <n v="0"/>
    <m/>
    <m/>
    <m/>
    <m/>
    <m/>
    <m/>
    <m/>
    <m/>
    <m/>
    <m/>
    <m/>
    <m/>
    <m/>
    <m/>
    <m/>
    <m/>
    <m/>
    <m/>
    <m/>
    <m/>
    <n v="7"/>
    <n v="1"/>
    <n v="1"/>
    <n v="0"/>
    <s v="2021-04-05T10:26:00.000+03:00"/>
    <s v="Maya shugrn"/>
    <m/>
    <d v="2021-04-05T00:00:00"/>
    <d v="2021-04-12T00:00:00"/>
    <s v="maxamed cali"/>
    <m/>
    <s v="2021-04-05T09:52:00.000+03:00"/>
    <s v="Charcoal"/>
    <n v="1"/>
    <n v="0"/>
    <n v="0"/>
    <n v="0"/>
    <n v="0"/>
    <n v="0"/>
    <n v="0.6"/>
    <n v="1"/>
    <m/>
    <m/>
    <m/>
    <m/>
    <m/>
    <m/>
    <m/>
    <m/>
    <m/>
    <m/>
    <m/>
    <m/>
    <m/>
    <m/>
    <m/>
    <m/>
    <m/>
    <m/>
    <m/>
    <m/>
    <n v="7"/>
    <n v="1"/>
    <n v="1"/>
    <n v="0"/>
    <s v="2021-04-06T09:56:00.000+03:00"/>
    <s v="Maya shugrn"/>
    <m/>
    <d v="2021-04-06T00:00:00"/>
    <d v="2021-04-06T00:00:00"/>
    <s v="mahamedali"/>
    <m/>
    <s v="2021-04-06T02:01:00.000+03:00"/>
    <s v="Charcoal"/>
    <n v="1"/>
    <n v="0"/>
    <n v="0"/>
    <n v="0"/>
    <n v="0"/>
    <n v="0"/>
    <n v="0.8"/>
    <n v="0"/>
    <m/>
    <m/>
    <m/>
    <m/>
    <m/>
    <m/>
    <m/>
    <m/>
    <m/>
    <m/>
    <m/>
    <m/>
    <m/>
    <m/>
    <m/>
    <m/>
    <m/>
    <m/>
    <m/>
    <m/>
    <n v="7"/>
    <n v="1"/>
    <n v="1"/>
    <n v="0"/>
    <s v="N/A"/>
    <x v="3"/>
    <m/>
    <n v="1"/>
    <n v="0.50000000000000011"/>
    <n v="0.8"/>
    <n v="0"/>
    <n v="0"/>
    <n v="0"/>
    <n v="0"/>
    <n v="0"/>
    <n v="0"/>
    <n v="0"/>
    <n v="0"/>
    <n v="0"/>
    <n v="0.76666666666666661"/>
    <n v="0"/>
    <n v="0"/>
    <n v="0"/>
    <n v="2.2616666666666663E-5"/>
    <n v="0"/>
    <n v="0"/>
    <n v="0"/>
    <n v="2.2616666666666663E-5"/>
    <n v="1"/>
    <n v="0"/>
    <n v="0"/>
    <n v="0"/>
    <n v="7"/>
    <n v="1"/>
    <n v="1"/>
    <n v="0"/>
    <n v="5.3"/>
    <n v="0.14465408805031446"/>
    <x v="0"/>
  </r>
  <r>
    <d v="2021-04-03T00:00:00"/>
    <d v="2021-04-03T00:00:00"/>
    <x v="7"/>
    <m/>
    <s v="2021-04-03T10:16:00.000+03:00"/>
    <n v="303101560"/>
    <n v="13"/>
    <n v="0"/>
    <m/>
    <m/>
    <m/>
    <m/>
    <m/>
    <m/>
    <m/>
    <m/>
    <m/>
    <m/>
    <n v="0"/>
    <n v="0"/>
    <n v="0"/>
    <n v="0"/>
    <m/>
    <s v="NO/may"/>
    <m/>
    <s v="2021-04-04T10:19:00.000+03:00"/>
    <m/>
    <d v="2021-04-04T00:00:00"/>
    <d v="2021-04-04T00:00:00"/>
    <s v="asad wali"/>
    <m/>
    <s v="2021-04-04T10:06:00.000+03:00"/>
    <s v="Charcoal"/>
    <n v="1"/>
    <n v="0"/>
    <n v="0"/>
    <n v="0"/>
    <n v="0"/>
    <n v="0"/>
    <n v="12.1"/>
    <n v="0"/>
    <m/>
    <m/>
    <m/>
    <m/>
    <m/>
    <m/>
    <m/>
    <m/>
    <m/>
    <m/>
    <m/>
    <m/>
    <m/>
    <m/>
    <m/>
    <m/>
    <m/>
    <m/>
    <m/>
    <m/>
    <n v="5"/>
    <n v="3"/>
    <n v="1"/>
    <n v="1"/>
    <s v="2021-04-05T10:06:00.000+03:00"/>
    <s v="Maya"/>
    <m/>
    <d v="2021-04-05T00:00:00"/>
    <d v="2021-04-09T00:00:00"/>
    <s v="Asad wali sheik"/>
    <m/>
    <s v="2021-04-05T10:06:00.000+03:00"/>
    <s v="Charcoal"/>
    <n v="1"/>
    <n v="0"/>
    <n v="0"/>
    <n v="0"/>
    <n v="0"/>
    <n v="0"/>
    <n v="11"/>
    <n v="0"/>
    <m/>
    <m/>
    <m/>
    <m/>
    <m/>
    <m/>
    <m/>
    <m/>
    <m/>
    <m/>
    <m/>
    <m/>
    <m/>
    <m/>
    <m/>
    <m/>
    <m/>
    <m/>
    <m/>
    <m/>
    <n v="5"/>
    <n v="3"/>
    <n v="1"/>
    <n v="1"/>
    <s v="2021-04-06T10:06:00.000+03:00"/>
    <s v="No"/>
    <m/>
    <d v="2021-04-06T00:00:00"/>
    <d v="2021-04-16T00:00:00"/>
    <s v="Asad wali"/>
    <m/>
    <s v="2021-04-06T10:10:00.000+03:00"/>
    <s v="Charcoal"/>
    <n v="1"/>
    <n v="0"/>
    <n v="0"/>
    <n v="0"/>
    <n v="0"/>
    <n v="0"/>
    <n v="10.11"/>
    <n v="0"/>
    <m/>
    <m/>
    <m/>
    <m/>
    <m/>
    <m/>
    <m/>
    <m/>
    <m/>
    <m/>
    <m/>
    <m/>
    <m/>
    <m/>
    <m/>
    <m/>
    <m/>
    <m/>
    <m/>
    <m/>
    <n v="5"/>
    <n v="3"/>
    <n v="1"/>
    <n v="1"/>
    <s v="Waxaan arkey in si qaldan lo isticmaaley burjikada o dhuxul dheerada ah lagu isticmaalayo"/>
    <x v="3"/>
    <m/>
    <n v="0.90000000000000036"/>
    <n v="1.0999999999999996"/>
    <n v="0.89000000000000057"/>
    <n v="0"/>
    <n v="0"/>
    <n v="0"/>
    <n v="0"/>
    <n v="0"/>
    <n v="0"/>
    <n v="0"/>
    <n v="0"/>
    <n v="0"/>
    <n v="0.96333333333333349"/>
    <n v="0"/>
    <n v="0"/>
    <n v="0"/>
    <n v="2.8418333333333335E-5"/>
    <n v="0"/>
    <n v="0"/>
    <n v="0"/>
    <n v="2.8418333333333335E-5"/>
    <n v="1"/>
    <n v="0"/>
    <n v="0"/>
    <n v="0"/>
    <n v="5"/>
    <n v="3"/>
    <n v="1"/>
    <n v="1"/>
    <n v="6.7"/>
    <n v="0.14378109452736321"/>
    <x v="0"/>
  </r>
  <r>
    <d v="2021-04-03T00:00:00"/>
    <d v="2021-04-03T00:00:00"/>
    <x v="8"/>
    <m/>
    <s v="2021-04-03T08:30:00.000+03:00"/>
    <n v="133042333"/>
    <n v="18"/>
    <n v="0"/>
    <m/>
    <m/>
    <m/>
    <m/>
    <m/>
    <m/>
    <m/>
    <m/>
    <m/>
    <m/>
    <n v="0"/>
    <n v="0"/>
    <n v="0"/>
    <n v="0"/>
    <m/>
    <s v="NO/may"/>
    <m/>
    <s v="2021-04-04T08:30:00.000+03:00"/>
    <m/>
    <d v="2021-04-04T00:00:00"/>
    <d v="2021-04-04T00:00:00"/>
    <s v="c/risaaq cabdulaahi"/>
    <m/>
    <s v="2021-04-04T08:30:00.000+03:00"/>
    <s v="Charcoal"/>
    <n v="1"/>
    <n v="0"/>
    <n v="0"/>
    <n v="0"/>
    <n v="0"/>
    <n v="0"/>
    <n v="17.5"/>
    <n v="0"/>
    <m/>
    <m/>
    <m/>
    <m/>
    <m/>
    <m/>
    <m/>
    <m/>
    <m/>
    <m/>
    <m/>
    <m/>
    <m/>
    <m/>
    <m/>
    <m/>
    <m/>
    <m/>
    <m/>
    <m/>
    <n v="4"/>
    <n v="2"/>
    <n v="1"/>
    <n v="1"/>
    <s v="2021-04-05T08:30:00.000+03:00"/>
    <s v="No"/>
    <m/>
    <d v="2021-04-05T00:00:00"/>
    <d v="2021-04-05T00:00:00"/>
    <s v="abdirizak cabdulahi"/>
    <m/>
    <s v="2021-04-05T08:30:00.000+03:00"/>
    <s v="Charcoal"/>
    <n v="1"/>
    <n v="0"/>
    <n v="0"/>
    <n v="0"/>
    <n v="0"/>
    <n v="0"/>
    <n v="16.829999999999998"/>
    <n v="0"/>
    <m/>
    <m/>
    <m/>
    <m/>
    <m/>
    <m/>
    <m/>
    <m/>
    <m/>
    <m/>
    <m/>
    <m/>
    <m/>
    <m/>
    <m/>
    <m/>
    <m/>
    <m/>
    <m/>
    <m/>
    <n v="4"/>
    <n v="2"/>
    <n v="1"/>
    <n v="1"/>
    <s v="2021-04-06T08:30:00.000+03:00"/>
    <s v="No thnks"/>
    <m/>
    <d v="2021-04-06T00:00:00"/>
    <d v="2021-04-06T00:00:00"/>
    <s v="c/risaaq cabdulahi"/>
    <m/>
    <s v="2021-04-06T08:30:00.000+03:00"/>
    <s v="Charcoal"/>
    <n v="1"/>
    <n v="0"/>
    <n v="0"/>
    <n v="0"/>
    <n v="0"/>
    <n v="0"/>
    <n v="16.100000000000001"/>
    <n v="0"/>
    <m/>
    <m/>
    <m/>
    <m/>
    <m/>
    <m/>
    <m/>
    <m/>
    <m/>
    <m/>
    <m/>
    <m/>
    <m/>
    <m/>
    <m/>
    <m/>
    <m/>
    <m/>
    <m/>
    <m/>
    <n v="4"/>
    <n v="2"/>
    <n v="1"/>
    <n v="1"/>
    <s v="Maya majiro wax su aal ah"/>
    <x v="3"/>
    <m/>
    <n v="0.5"/>
    <n v="0.67000000000000171"/>
    <n v="0.72999999999999687"/>
    <n v="0"/>
    <n v="0"/>
    <n v="0"/>
    <n v="0"/>
    <n v="0"/>
    <n v="0"/>
    <n v="0"/>
    <n v="0"/>
    <n v="0"/>
    <n v="0.63333333333333286"/>
    <n v="0"/>
    <n v="0"/>
    <n v="0"/>
    <n v="1.8683333333333318E-5"/>
    <n v="0"/>
    <n v="0"/>
    <n v="0"/>
    <n v="1.8683333333333318E-5"/>
    <n v="1"/>
    <n v="0"/>
    <n v="0"/>
    <n v="0"/>
    <n v="4"/>
    <n v="2"/>
    <n v="1"/>
    <n v="1"/>
    <n v="5.3999999999999995"/>
    <n v="0.11728395061728387"/>
    <x v="0"/>
  </r>
  <r>
    <d v="2021-04-03T00:00:00"/>
    <d v="2021-04-03T00:00:00"/>
    <x v="9"/>
    <m/>
    <s v="2021-04-03T09:30:00.000+03:00"/>
    <n v="128898307"/>
    <n v="30"/>
    <n v="0"/>
    <m/>
    <m/>
    <m/>
    <m/>
    <m/>
    <m/>
    <m/>
    <m/>
    <m/>
    <m/>
    <n v="0"/>
    <n v="0"/>
    <n v="0"/>
    <n v="0"/>
    <m/>
    <s v="NO/may"/>
    <m/>
    <s v="2021-04-04T09:30:00.000+03:00"/>
    <m/>
    <d v="2021-04-04T00:00:00"/>
    <d v="2021-04-04T00:00:00"/>
    <s v="farxiyo Hassan"/>
    <m/>
    <s v="2021-04-04T09:30:00.000+03:00"/>
    <s v="Charcoal"/>
    <n v="1"/>
    <n v="0"/>
    <n v="0"/>
    <n v="0"/>
    <n v="0"/>
    <n v="0"/>
    <n v="29.32"/>
    <n v="0"/>
    <m/>
    <m/>
    <m/>
    <m/>
    <m/>
    <m/>
    <m/>
    <m/>
    <m/>
    <m/>
    <m/>
    <m/>
    <m/>
    <m/>
    <m/>
    <m/>
    <m/>
    <m/>
    <m/>
    <m/>
    <n v="2"/>
    <n v="1"/>
    <n v="1"/>
    <n v="0"/>
    <s v="2021-04-05T09:30:00.000+03:00"/>
    <s v="Mya maqabo wax su aal ah mahadsanid"/>
    <m/>
    <d v="2021-04-05T00:00:00"/>
    <d v="2021-04-05T00:00:00"/>
    <s v="farxiyo hassan"/>
    <m/>
    <s v="2021-04-05T09:30:00.000+03:00"/>
    <s v="Charcoal"/>
    <n v="1"/>
    <n v="0"/>
    <n v="0"/>
    <n v="0"/>
    <n v="0"/>
    <n v="0"/>
    <n v="28.8"/>
    <n v="0"/>
    <m/>
    <m/>
    <m/>
    <m/>
    <m/>
    <m/>
    <m/>
    <m/>
    <m/>
    <m/>
    <m/>
    <m/>
    <m/>
    <m/>
    <m/>
    <m/>
    <m/>
    <m/>
    <m/>
    <m/>
    <n v="2"/>
    <n v="1"/>
    <n v="1"/>
    <n v="0"/>
    <s v="2021-04-06T09:30:00.000+03:00"/>
    <s v="Maya mahadsanid"/>
    <m/>
    <d v="2021-04-06T00:00:00"/>
    <d v="2021-04-06T00:00:00"/>
    <s v="c/risaaq cabdulahi"/>
    <m/>
    <s v="2021-04-06T09:30:00.000+03:00"/>
    <s v="Charcoal"/>
    <n v="1"/>
    <n v="0"/>
    <n v="0"/>
    <n v="0"/>
    <n v="0"/>
    <n v="0"/>
    <n v="27.9"/>
    <n v="0"/>
    <m/>
    <m/>
    <m/>
    <m/>
    <m/>
    <m/>
    <m/>
    <m/>
    <m/>
    <m/>
    <m/>
    <m/>
    <m/>
    <m/>
    <m/>
    <m/>
    <m/>
    <m/>
    <m/>
    <m/>
    <n v="2"/>
    <n v="1"/>
    <n v="1"/>
    <n v="0"/>
    <s v="Maya"/>
    <x v="3"/>
    <m/>
    <n v="0.67999999999999972"/>
    <n v="0.51999999999999957"/>
    <n v="0.90000000000000213"/>
    <n v="0"/>
    <n v="0"/>
    <n v="0"/>
    <n v="0"/>
    <n v="0"/>
    <n v="0"/>
    <n v="0"/>
    <n v="0"/>
    <n v="0"/>
    <n v="0.70000000000000051"/>
    <n v="0"/>
    <n v="0"/>
    <n v="0"/>
    <n v="2.0650000000000014E-5"/>
    <n v="0"/>
    <n v="0"/>
    <n v="0"/>
    <n v="2.0650000000000014E-5"/>
    <n v="1"/>
    <n v="0"/>
    <n v="0"/>
    <n v="0"/>
    <n v="2"/>
    <n v="1"/>
    <n v="1"/>
    <n v="0"/>
    <n v="2.8"/>
    <n v="0.25000000000000022"/>
    <x v="0"/>
  </r>
  <r>
    <d v="2021-04-03T00:00:00"/>
    <d v="2021-04-03T00:00:00"/>
    <x v="10"/>
    <m/>
    <s v="2021-04-03T10:30:00.000+03:00"/>
    <n v="303087744"/>
    <n v="14.47"/>
    <n v="0"/>
    <m/>
    <m/>
    <m/>
    <m/>
    <m/>
    <m/>
    <m/>
    <m/>
    <m/>
    <m/>
    <n v="0"/>
    <n v="0"/>
    <n v="0"/>
    <n v="0"/>
    <m/>
    <s v="NO/may"/>
    <m/>
    <s v="2021-04-03T10:40:00.000+03:00"/>
    <m/>
    <d v="2021-04-04T00:00:00"/>
    <d v="2021-04-04T00:00:00"/>
    <s v="iqra cilmi"/>
    <m/>
    <s v="2021-04-04T10:30:00.000+03:00"/>
    <s v="Charcoal"/>
    <n v="1"/>
    <n v="0"/>
    <n v="0"/>
    <n v="0"/>
    <n v="0"/>
    <n v="0"/>
    <n v="13.63"/>
    <n v="0"/>
    <m/>
    <m/>
    <m/>
    <m/>
    <m/>
    <m/>
    <m/>
    <m/>
    <m/>
    <m/>
    <m/>
    <m/>
    <m/>
    <m/>
    <m/>
    <m/>
    <m/>
    <m/>
    <m/>
    <m/>
    <n v="6"/>
    <n v="3"/>
    <n v="2"/>
    <n v="0"/>
    <s v="2021-04-05T10:30:00.000+03:00"/>
    <s v="Maya mahadsanid"/>
    <m/>
    <d v="2021-04-05T00:00:00"/>
    <d v="2021-04-05T00:00:00"/>
    <s v="farxiyohassan"/>
    <m/>
    <s v="2021-04-05T10:30:00.000+03:00"/>
    <s v="Charcoal"/>
    <n v="1"/>
    <n v="0"/>
    <n v="0"/>
    <n v="0"/>
    <n v="0"/>
    <n v="0"/>
    <n v="12.89"/>
    <n v="0"/>
    <m/>
    <m/>
    <m/>
    <m/>
    <m/>
    <m/>
    <m/>
    <m/>
    <m/>
    <m/>
    <m/>
    <m/>
    <m/>
    <m/>
    <m/>
    <m/>
    <m/>
    <m/>
    <m/>
    <m/>
    <n v="6"/>
    <n v="3"/>
    <n v="2"/>
    <n v="0"/>
    <s v="2021-04-06T10:30:00.000+03:00"/>
    <s v="Maya"/>
    <m/>
    <d v="2021-04-06T00:00:00"/>
    <d v="2021-04-06T00:00:00"/>
    <s v="farxiyohassan"/>
    <m/>
    <s v="2021-04-06T10:30:00.000+03:00"/>
    <s v="Charcoal"/>
    <n v="1"/>
    <n v="0"/>
    <n v="0"/>
    <n v="0"/>
    <n v="0"/>
    <n v="0"/>
    <n v="11.9"/>
    <n v="0"/>
    <m/>
    <m/>
    <m/>
    <m/>
    <m/>
    <m/>
    <m/>
    <m/>
    <m/>
    <m/>
    <m/>
    <m/>
    <m/>
    <m/>
    <m/>
    <m/>
    <m/>
    <m/>
    <m/>
    <m/>
    <n v="6"/>
    <n v="3"/>
    <n v="2"/>
    <n v="0"/>
    <s v="Maya"/>
    <x v="3"/>
    <m/>
    <n v="0.83999999999999986"/>
    <n v="0.74000000000000021"/>
    <n v="0.99000000000000021"/>
    <n v="0"/>
    <n v="0"/>
    <n v="0"/>
    <n v="0"/>
    <n v="0"/>
    <n v="0"/>
    <n v="0"/>
    <n v="0"/>
    <n v="0"/>
    <n v="0.8566666666666668"/>
    <n v="0"/>
    <n v="0"/>
    <n v="0"/>
    <n v="2.5271666666666671E-5"/>
    <n v="0"/>
    <n v="0"/>
    <n v="0"/>
    <n v="2.5271666666666671E-5"/>
    <n v="1"/>
    <n v="0"/>
    <n v="0"/>
    <n v="0"/>
    <n v="6"/>
    <n v="3"/>
    <n v="2"/>
    <n v="0"/>
    <n v="7.4"/>
    <n v="0.11576576576576578"/>
    <x v="0"/>
  </r>
  <r>
    <d v="2021-04-03T00:00:00"/>
    <d v="2021-04-03T00:00:00"/>
    <x v="7"/>
    <m/>
    <s v="2021-04-03T09:30:00.000+03:00"/>
    <n v="302861590"/>
    <n v="20"/>
    <n v="0"/>
    <m/>
    <m/>
    <m/>
    <m/>
    <m/>
    <m/>
    <m/>
    <m/>
    <m/>
    <m/>
    <n v="0"/>
    <n v="0"/>
    <n v="0"/>
    <n v="0"/>
    <m/>
    <s v="NO/may"/>
    <m/>
    <s v="2021-04-04T09:30:00.000+03:00"/>
    <m/>
    <d v="2021-04-04T00:00:00"/>
    <d v="2021-04-04T00:00:00"/>
    <s v="asad wali"/>
    <m/>
    <s v="2021-04-04T09:30:00.000+03:00"/>
    <s v="Charcoal"/>
    <n v="1"/>
    <n v="0"/>
    <n v="0"/>
    <n v="0"/>
    <n v="0"/>
    <n v="0"/>
    <n v="19.45"/>
    <n v="0"/>
    <m/>
    <m/>
    <m/>
    <m/>
    <m/>
    <m/>
    <m/>
    <m/>
    <m/>
    <m/>
    <m/>
    <m/>
    <m/>
    <m/>
    <m/>
    <m/>
    <m/>
    <m/>
    <m/>
    <m/>
    <n v="0"/>
    <n v="1"/>
    <n v="6"/>
    <n v="1"/>
    <s v="2021-04-05T09:30:00.000+03:00"/>
    <s v="No thnks"/>
    <m/>
    <d v="2021-04-05T00:00:00"/>
    <d v="2021-04-05T00:00:00"/>
    <s v="Asad wali sheik"/>
    <m/>
    <s v="2021-04-05T09:30:00.000+03:00"/>
    <s v="Charcoal"/>
    <n v="1"/>
    <n v="0"/>
    <n v="0"/>
    <n v="0"/>
    <n v="0"/>
    <n v="0"/>
    <n v="18.3"/>
    <n v="0"/>
    <m/>
    <m/>
    <m/>
    <m/>
    <m/>
    <m/>
    <m/>
    <m/>
    <m/>
    <m/>
    <m/>
    <m/>
    <m/>
    <m/>
    <m/>
    <m/>
    <m/>
    <m/>
    <m/>
    <m/>
    <n v="0"/>
    <n v="1"/>
    <n v="6"/>
    <n v="1"/>
    <s v="2021-04-06T09:30:00.000+03:00"/>
    <s v="No"/>
    <m/>
    <d v="2021-04-06T00:00:00"/>
    <d v="2021-04-06T00:00:00"/>
    <s v="Asad wali"/>
    <m/>
    <s v="2021-04-06T09:30:00.000+03:00"/>
    <s v="Charcoal"/>
    <n v="1"/>
    <n v="0"/>
    <n v="0"/>
    <n v="0"/>
    <n v="0"/>
    <n v="0"/>
    <n v="17.399999999999999"/>
    <n v="0"/>
    <m/>
    <m/>
    <m/>
    <m/>
    <m/>
    <m/>
    <m/>
    <m/>
    <m/>
    <m/>
    <m/>
    <m/>
    <m/>
    <m/>
    <m/>
    <m/>
    <m/>
    <m/>
    <m/>
    <m/>
    <n v="0"/>
    <n v="4"/>
    <n v="6"/>
    <n v="1"/>
    <s v="2"/>
    <x v="3"/>
    <m/>
    <n v="0.55000000000000071"/>
    <n v="1.1499999999999986"/>
    <n v="0.90000000000000213"/>
    <n v="0"/>
    <n v="0"/>
    <n v="0"/>
    <n v="0"/>
    <n v="0"/>
    <n v="0"/>
    <n v="0"/>
    <n v="0"/>
    <n v="0"/>
    <n v="0.86666666666666714"/>
    <n v="0"/>
    <n v="0"/>
    <n v="0"/>
    <n v="2.5566666666666681E-5"/>
    <n v="0"/>
    <n v="0"/>
    <n v="0"/>
    <n v="2.5566666666666681E-5"/>
    <n v="1"/>
    <n v="0"/>
    <n v="0"/>
    <n v="0"/>
    <n v="0"/>
    <n v="2"/>
    <n v="6"/>
    <n v="1"/>
    <n v="8.4"/>
    <n v="0.10317460317460322"/>
    <x v="0"/>
  </r>
  <r>
    <d v="2021-04-03T00:00:00"/>
    <d v="2021-04-03T00:00:00"/>
    <x v="11"/>
    <m/>
    <s v="2021-04-03T00:30:00.000+03:00"/>
    <n v="303987300"/>
    <n v="23"/>
    <n v="0"/>
    <m/>
    <m/>
    <m/>
    <m/>
    <m/>
    <m/>
    <m/>
    <m/>
    <m/>
    <m/>
    <n v="0"/>
    <n v="0"/>
    <n v="0"/>
    <n v="0"/>
    <m/>
    <s v="NO/may"/>
    <m/>
    <s v="2021-04-03T12:30:00.000+03:00"/>
    <m/>
    <d v="2021-04-04T00:00:00"/>
    <d v="2021-04-04T00:00:00"/>
    <s v="jabril hassan"/>
    <m/>
    <s v="2021-04-04T12:30:00.000+03:00"/>
    <s v="Charcoal"/>
    <n v="1"/>
    <n v="0"/>
    <n v="0"/>
    <n v="0"/>
    <n v="0"/>
    <n v="0"/>
    <n v="21.9"/>
    <n v="0"/>
    <m/>
    <m/>
    <m/>
    <m/>
    <m/>
    <m/>
    <m/>
    <m/>
    <m/>
    <m/>
    <m/>
    <m/>
    <m/>
    <m/>
    <m/>
    <m/>
    <m/>
    <m/>
    <m/>
    <m/>
    <n v="5"/>
    <n v="5"/>
    <n v="5"/>
    <n v="0"/>
    <s v="2021-04-05T12:30:00.000+03:00"/>
    <s v="Maya maqabo sual"/>
    <m/>
    <d v="2021-04-05T00:00:00"/>
    <d v="2021-04-05T00:00:00"/>
    <s v="jabril xasan"/>
    <m/>
    <s v="2021-04-05T12:30:00.000+03:00"/>
    <s v="Charcoal"/>
    <n v="1"/>
    <n v="0"/>
    <n v="0"/>
    <n v="0"/>
    <n v="0"/>
    <n v="0"/>
    <n v="20.85"/>
    <n v="0"/>
    <m/>
    <m/>
    <m/>
    <m/>
    <m/>
    <m/>
    <m/>
    <m/>
    <m/>
    <m/>
    <m/>
    <m/>
    <m/>
    <m/>
    <m/>
    <m/>
    <m/>
    <m/>
    <m/>
    <m/>
    <n v="5"/>
    <n v="5"/>
    <n v="5"/>
    <n v="0"/>
    <s v="2021-04-06T12:30:00.000+03:00"/>
    <s v="Majiro wax su aal ah"/>
    <m/>
    <d v="2021-04-06T00:00:00"/>
    <d v="2021-04-06T00:00:00"/>
    <s v="farxiyohassan"/>
    <m/>
    <s v="2021-04-06T12:30:00.000+03:00"/>
    <s v="Charcoal"/>
    <n v="1"/>
    <n v="0"/>
    <n v="0"/>
    <n v="0"/>
    <n v="0"/>
    <n v="0"/>
    <n v="19.98"/>
    <n v="0"/>
    <m/>
    <m/>
    <m/>
    <m/>
    <m/>
    <m/>
    <m/>
    <m/>
    <m/>
    <m/>
    <m/>
    <m/>
    <m/>
    <m/>
    <m/>
    <m/>
    <m/>
    <m/>
    <m/>
    <m/>
    <n v="5"/>
    <n v="5"/>
    <n v="5"/>
    <n v="0"/>
    <s v="Maya"/>
    <x v="3"/>
    <m/>
    <n v="1.1000000000000014"/>
    <n v="1.0499999999999972"/>
    <n v="0.87000000000000099"/>
    <n v="0"/>
    <n v="0"/>
    <n v="0"/>
    <n v="0"/>
    <n v="0"/>
    <n v="0"/>
    <n v="0"/>
    <n v="0"/>
    <n v="0"/>
    <n v="1.0066666666666666"/>
    <n v="0"/>
    <n v="0"/>
    <n v="0"/>
    <n v="2.9696666666666663E-5"/>
    <n v="0"/>
    <n v="0"/>
    <n v="0"/>
    <n v="2.9696666666666663E-5"/>
    <n v="1"/>
    <n v="0"/>
    <n v="0"/>
    <n v="0"/>
    <n v="5"/>
    <n v="5"/>
    <n v="5"/>
    <n v="0"/>
    <n v="11.5"/>
    <n v="8.7536231884057972E-2"/>
    <x v="0"/>
  </r>
  <r>
    <d v="2021-04-03T00:00:00"/>
    <d v="2021-04-03T00:00:00"/>
    <x v="12"/>
    <m/>
    <s v="2021-04-03T13:30:00.000+03:00"/>
    <n v="139124910"/>
    <n v="35"/>
    <n v="0"/>
    <m/>
    <m/>
    <m/>
    <m/>
    <m/>
    <m/>
    <m/>
    <m/>
    <m/>
    <m/>
    <n v="0"/>
    <n v="0"/>
    <n v="0"/>
    <n v="0"/>
    <m/>
    <s v="NO/may"/>
    <m/>
    <s v="2021-04-04T01:30:00.000+03:00"/>
    <m/>
    <d v="2021-04-04T00:00:00"/>
    <d v="2021-04-04T00:00:00"/>
    <s v="farxiyohassan"/>
    <m/>
    <s v="2021-04-04T13:30:00.000+03:00"/>
    <s v="Charcoal"/>
    <n v="1"/>
    <n v="0"/>
    <n v="0"/>
    <n v="0"/>
    <n v="0"/>
    <n v="0"/>
    <n v="34.28"/>
    <n v="0"/>
    <m/>
    <m/>
    <m/>
    <m/>
    <m/>
    <m/>
    <m/>
    <m/>
    <m/>
    <m/>
    <m/>
    <m/>
    <m/>
    <m/>
    <m/>
    <m/>
    <m/>
    <m/>
    <m/>
    <m/>
    <n v="7"/>
    <n v="1"/>
    <n v="1"/>
    <n v="0"/>
    <s v="2021-04-05T13:30:00.000+03:00"/>
    <s v="Maya"/>
    <m/>
    <d v="2021-04-05T00:00:00"/>
    <d v="2021-04-05T00:00:00"/>
    <s v="iqro cilmi"/>
    <m/>
    <s v="2021-04-05T13:30:00.000+03:00"/>
    <s v="Charcoal"/>
    <n v="1"/>
    <n v="0"/>
    <n v="0"/>
    <n v="0"/>
    <n v="0"/>
    <n v="0"/>
    <n v="33.4"/>
    <n v="0"/>
    <m/>
    <m/>
    <m/>
    <m/>
    <m/>
    <m/>
    <m/>
    <m/>
    <m/>
    <m/>
    <m/>
    <m/>
    <m/>
    <m/>
    <m/>
    <m/>
    <m/>
    <m/>
    <m/>
    <m/>
    <n v="7"/>
    <n v="1"/>
    <n v="1"/>
    <n v="0"/>
    <s v="2021-04-06T13:30:00.000+03:00"/>
    <s v="Maya"/>
    <m/>
    <d v="2021-04-06T00:00:00"/>
    <d v="2021-04-06T00:00:00"/>
    <s v="jabril xasan"/>
    <m/>
    <s v="2021-04-06T13:30:00.000+03:00"/>
    <s v="Charcoal"/>
    <n v="1"/>
    <n v="0"/>
    <n v="0"/>
    <n v="0"/>
    <n v="0"/>
    <n v="0"/>
    <n v="32.6"/>
    <n v="0"/>
    <m/>
    <m/>
    <m/>
    <m/>
    <m/>
    <m/>
    <m/>
    <m/>
    <m/>
    <m/>
    <m/>
    <m/>
    <m/>
    <m/>
    <m/>
    <m/>
    <m/>
    <m/>
    <m/>
    <m/>
    <n v="7"/>
    <n v="1"/>
    <n v="1"/>
    <n v="0"/>
    <s v="Maya"/>
    <x v="3"/>
    <m/>
    <n v="0.71999999999999886"/>
    <n v="0.88000000000000256"/>
    <n v="0.79999999999999716"/>
    <n v="0"/>
    <n v="0"/>
    <n v="0"/>
    <n v="0"/>
    <n v="0"/>
    <n v="0"/>
    <n v="0"/>
    <n v="0"/>
    <n v="0"/>
    <n v="0.79999999999999949"/>
    <n v="0"/>
    <n v="0"/>
    <n v="0"/>
    <n v="2.3599999999999984E-5"/>
    <n v="0"/>
    <n v="0"/>
    <n v="0"/>
    <n v="2.3599999999999984E-5"/>
    <n v="1"/>
    <n v="0"/>
    <n v="0"/>
    <n v="0"/>
    <n v="7"/>
    <n v="1"/>
    <n v="1"/>
    <n v="0"/>
    <n v="5.3"/>
    <n v="0.15094339622641501"/>
    <x v="0"/>
  </r>
  <r>
    <d v="2021-03-29T00:00:00"/>
    <d v="2021-03-29T00:00:00"/>
    <x v="13"/>
    <m/>
    <s v="2021-03-29T11:07:00.000+03:00"/>
    <n v="134369156"/>
    <n v="31.37"/>
    <n v="0"/>
    <m/>
    <m/>
    <m/>
    <m/>
    <m/>
    <m/>
    <m/>
    <m/>
    <m/>
    <m/>
    <n v="0"/>
    <n v="0"/>
    <n v="0"/>
    <n v="0"/>
    <m/>
    <s v="NO/may"/>
    <m/>
    <s v="2021-03-30T10:10:00.000+03:00"/>
    <m/>
    <d v="2021-03-30T00:00:00"/>
    <d v="2021-03-30T00:00:00"/>
    <s v="cumarxuseen"/>
    <m/>
    <s v="2021-03-30T10:05:00.000+03:00"/>
    <s v="Charcoal"/>
    <n v="1"/>
    <n v="0"/>
    <n v="0"/>
    <n v="0"/>
    <n v="0"/>
    <n v="0"/>
    <n v="30.06"/>
    <n v="0"/>
    <m/>
    <m/>
    <m/>
    <m/>
    <m/>
    <m/>
    <m/>
    <m/>
    <m/>
    <m/>
    <m/>
    <m/>
    <m/>
    <m/>
    <m/>
    <m/>
    <m/>
    <m/>
    <m/>
    <m/>
    <n v="2"/>
    <n v="3"/>
    <n v="2"/>
    <n v="1"/>
    <s v="2021-03-31T10:13:00.000+03:00"/>
    <s v="Maya"/>
    <m/>
    <d v="2021-03-31T00:00:00"/>
    <d v="2021-03-31T00:00:00"/>
    <s v="cumarxuseen"/>
    <m/>
    <s v="2021-03-31T10:00:00.000+03:00"/>
    <s v="Charcoal"/>
    <n v="1"/>
    <n v="0"/>
    <n v="0"/>
    <n v="0"/>
    <n v="0"/>
    <n v="0"/>
    <n v="29.11"/>
    <n v="0"/>
    <m/>
    <m/>
    <m/>
    <m/>
    <m/>
    <m/>
    <m/>
    <m/>
    <m/>
    <m/>
    <m/>
    <m/>
    <m/>
    <m/>
    <m/>
    <m/>
    <m/>
    <m/>
    <m/>
    <m/>
    <n v="2"/>
    <n v="3"/>
    <n v="2"/>
    <n v="1"/>
    <s v="2021-04-01T10:02:00.000+03:00"/>
    <s v="Maya"/>
    <m/>
    <d v="2021-04-01T00:00:00"/>
    <d v="2021-04-01T00:00:00"/>
    <s v="cumarxuseen"/>
    <m/>
    <s v="2021-04-01T09:50:00.000+03:00"/>
    <s v="Charcoal"/>
    <n v="1"/>
    <n v="0"/>
    <n v="0"/>
    <n v="0"/>
    <n v="0"/>
    <n v="0"/>
    <n v="28.11"/>
    <n v="0"/>
    <m/>
    <m/>
    <m/>
    <m/>
    <m/>
    <m/>
    <m/>
    <m/>
    <m/>
    <m/>
    <m/>
    <m/>
    <m/>
    <m/>
    <m/>
    <m/>
    <m/>
    <m/>
    <m/>
    <m/>
    <n v="2"/>
    <n v="3"/>
    <n v="2"/>
    <n v="1"/>
    <s v="Maya"/>
    <x v="0"/>
    <m/>
    <n v="1.3100000000000023"/>
    <n v="0.94999999999999929"/>
    <n v="1"/>
    <n v="0"/>
    <n v="0"/>
    <n v="0"/>
    <n v="0"/>
    <n v="0"/>
    <n v="0"/>
    <n v="0"/>
    <n v="0"/>
    <n v="0"/>
    <n v="1.0866666666666671"/>
    <n v="0"/>
    <n v="0"/>
    <n v="0"/>
    <n v="3.2056666666666681E-5"/>
    <n v="0"/>
    <n v="0"/>
    <n v="0"/>
    <n v="3.2056666666666681E-5"/>
    <n v="1"/>
    <n v="0"/>
    <n v="0"/>
    <n v="0"/>
    <n v="2"/>
    <n v="3"/>
    <n v="2"/>
    <n v="1"/>
    <n v="6.2"/>
    <n v="0.17526881720430115"/>
    <x v="1"/>
  </r>
  <r>
    <d v="2021-03-29T00:00:00"/>
    <d v="2021-03-29T00:00:00"/>
    <x v="14"/>
    <m/>
    <s v="2021-03-29T12:28:00.000+03:00"/>
    <n v="136936104"/>
    <n v="20.38"/>
    <n v="0"/>
    <m/>
    <m/>
    <m/>
    <m/>
    <m/>
    <m/>
    <m/>
    <m/>
    <m/>
    <m/>
    <n v="0"/>
    <n v="0"/>
    <n v="0"/>
    <n v="0"/>
    <m/>
    <s v="NO/may"/>
    <m/>
    <s v="2021-03-30T11:30:00.000+03:00"/>
    <m/>
    <d v="2021-03-30T00:00:00"/>
    <d v="2021-03-30T00:00:00"/>
    <s v="abdihakimgas"/>
    <m/>
    <s v="2021-03-30T11:39:00.000+03:00"/>
    <s v="Charcoal"/>
    <n v="1"/>
    <n v="0"/>
    <n v="0"/>
    <n v="0"/>
    <n v="0"/>
    <n v="0"/>
    <n v="19.2"/>
    <n v="0"/>
    <m/>
    <m/>
    <m/>
    <m/>
    <m/>
    <m/>
    <m/>
    <m/>
    <m/>
    <m/>
    <m/>
    <m/>
    <m/>
    <m/>
    <m/>
    <m/>
    <m/>
    <m/>
    <m/>
    <m/>
    <n v="4"/>
    <n v="1"/>
    <n v="1"/>
    <n v="0"/>
    <s v="2021-03-31T11:26:00.000+03:00"/>
    <s v="Maya"/>
    <m/>
    <d v="2021-03-31T00:00:00"/>
    <d v="2021-03-31T00:00:00"/>
    <s v="abdihakimgas"/>
    <m/>
    <s v="2021-03-31T01:30:00.000+03:00"/>
    <s v="Charcoal"/>
    <n v="1"/>
    <n v="0"/>
    <n v="0"/>
    <n v="0"/>
    <n v="0"/>
    <n v="0"/>
    <n v="18.399999999999999"/>
    <n v="0"/>
    <m/>
    <m/>
    <m/>
    <m/>
    <m/>
    <m/>
    <m/>
    <m/>
    <m/>
    <m/>
    <m/>
    <m/>
    <m/>
    <m/>
    <m/>
    <m/>
    <m/>
    <m/>
    <m/>
    <m/>
    <n v="4"/>
    <n v="1"/>
    <n v="1"/>
    <n v="0"/>
    <s v="2021-04-01T00:40:00.000+03:00"/>
    <s v="N/A"/>
    <m/>
    <d v="2021-04-01T00:00:00"/>
    <d v="2021-04-01T00:00:00"/>
    <s v="abdihakimgas"/>
    <m/>
    <s v="2021-04-01T10:45:00.000+03:00"/>
    <s v="Charcoal"/>
    <n v="1"/>
    <n v="0"/>
    <n v="0"/>
    <n v="0"/>
    <n v="0"/>
    <n v="0"/>
    <n v="17.2"/>
    <n v="0"/>
    <m/>
    <m/>
    <m/>
    <m/>
    <m/>
    <m/>
    <m/>
    <m/>
    <m/>
    <m/>
    <m/>
    <m/>
    <m/>
    <m/>
    <m/>
    <m/>
    <m/>
    <m/>
    <m/>
    <m/>
    <n v="4"/>
    <n v="1"/>
    <n v="1"/>
    <n v="0"/>
    <s v="Maya"/>
    <x v="0"/>
    <m/>
    <n v="1.1799999999999997"/>
    <n v="0.80000000000000071"/>
    <n v="1.1999999999999993"/>
    <n v="0"/>
    <n v="0"/>
    <n v="0"/>
    <n v="0"/>
    <n v="0"/>
    <n v="0"/>
    <n v="0"/>
    <n v="0"/>
    <n v="0"/>
    <n v="1.0599999999999998"/>
    <n v="0"/>
    <n v="0"/>
    <n v="0"/>
    <n v="3.126999999999999E-5"/>
    <n v="0"/>
    <n v="0"/>
    <n v="0"/>
    <n v="3.126999999999999E-5"/>
    <n v="1"/>
    <n v="0"/>
    <n v="0"/>
    <n v="0"/>
    <n v="4"/>
    <n v="1"/>
    <n v="1"/>
    <n v="0"/>
    <n v="3.8"/>
    <n v="0.27894736842105261"/>
    <x v="1"/>
  </r>
  <r>
    <d v="2021-03-29T00:00:00"/>
    <d v="2021-03-29T00:00:00"/>
    <x v="14"/>
    <m/>
    <s v="2021-03-29T08:44:00.000+03:00"/>
    <n v="140832806"/>
    <n v="6.1559999999999997"/>
    <n v="0"/>
    <m/>
    <m/>
    <m/>
    <m/>
    <m/>
    <m/>
    <m/>
    <m/>
    <m/>
    <m/>
    <n v="0"/>
    <n v="0"/>
    <n v="0"/>
    <n v="0"/>
    <m/>
    <s v="NO/may"/>
    <m/>
    <s v="2021-03-30T08:41:00.000+03:00"/>
    <m/>
    <d v="2021-03-30T00:00:00"/>
    <d v="2021-04-15T00:00:00"/>
    <s v="abdihakimgas"/>
    <m/>
    <s v="2021-03-30T08:45:00.000+03:00"/>
    <s v="Charcoal"/>
    <n v="1"/>
    <n v="0"/>
    <n v="0"/>
    <n v="0"/>
    <n v="0"/>
    <n v="0"/>
    <n v="5.0449999999999999"/>
    <n v="0"/>
    <m/>
    <m/>
    <m/>
    <m/>
    <m/>
    <m/>
    <m/>
    <m/>
    <m/>
    <m/>
    <m/>
    <m/>
    <m/>
    <m/>
    <m/>
    <m/>
    <m/>
    <m/>
    <m/>
    <m/>
    <n v="5"/>
    <n v="1"/>
    <n v="1"/>
    <n v="0"/>
    <s v="2021-03-31T08:35:00.000+03:00"/>
    <s v="Maya"/>
    <m/>
    <d v="2021-03-31T00:00:00"/>
    <d v="2021-03-31T00:00:00"/>
    <s v="abdihakimgas"/>
    <m/>
    <s v="2021-03-31T08:42:00.000+03:00"/>
    <s v="Charcoal"/>
    <n v="1"/>
    <n v="0"/>
    <n v="0"/>
    <n v="0"/>
    <n v="0"/>
    <n v="0"/>
    <n v="3.9849999999999999"/>
    <n v="0"/>
    <m/>
    <m/>
    <m/>
    <m/>
    <m/>
    <m/>
    <m/>
    <m/>
    <m/>
    <m/>
    <m/>
    <m/>
    <m/>
    <m/>
    <m/>
    <m/>
    <m/>
    <m/>
    <m/>
    <m/>
    <n v="5"/>
    <n v="1"/>
    <n v="1"/>
    <n v="0"/>
    <s v="2021-04-01T08:30:00.000+03:00"/>
    <s v="Maya"/>
    <m/>
    <d v="2021-04-01T00:00:00"/>
    <d v="2021-04-01T00:00:00"/>
    <s v="abdihakimgas"/>
    <m/>
    <s v="2021-04-01T08:45:00.000+03:00"/>
    <s v="Charcoal"/>
    <n v="1"/>
    <n v="0"/>
    <n v="0"/>
    <n v="0"/>
    <n v="0"/>
    <n v="0"/>
    <n v="2.923"/>
    <n v="0"/>
    <m/>
    <m/>
    <m/>
    <m/>
    <m/>
    <m/>
    <m/>
    <m/>
    <m/>
    <m/>
    <m/>
    <m/>
    <m/>
    <m/>
    <m/>
    <m/>
    <m/>
    <m/>
    <m/>
    <m/>
    <n v="5"/>
    <n v="1"/>
    <n v="1"/>
    <n v="0"/>
    <s v="Maya"/>
    <x v="0"/>
    <m/>
    <n v="1.1109999999999998"/>
    <n v="1.06"/>
    <n v="1.0619999999999998"/>
    <n v="0"/>
    <n v="0"/>
    <n v="0"/>
    <n v="0"/>
    <n v="0"/>
    <n v="0"/>
    <n v="0"/>
    <n v="0"/>
    <n v="0"/>
    <n v="1.0776666666666666"/>
    <n v="0"/>
    <n v="0"/>
    <n v="0"/>
    <n v="3.1791166666666661E-5"/>
    <n v="0"/>
    <n v="0"/>
    <n v="0"/>
    <n v="3.1791166666666661E-5"/>
    <n v="1"/>
    <n v="0"/>
    <n v="0"/>
    <n v="0"/>
    <n v="5"/>
    <n v="1"/>
    <n v="1"/>
    <n v="0"/>
    <n v="4.3"/>
    <n v="0.25062015503875967"/>
    <x v="1"/>
  </r>
  <r>
    <d v="2021-03-28T00:00:00"/>
    <d v="2021-03-28T00:00:00"/>
    <x v="15"/>
    <m/>
    <s v="2021-03-28T10:50:00.000+03:00"/>
    <n v="125424722"/>
    <n v="4.96"/>
    <n v="0"/>
    <m/>
    <m/>
    <m/>
    <m/>
    <m/>
    <m/>
    <m/>
    <m/>
    <m/>
    <m/>
    <n v="0"/>
    <n v="0"/>
    <n v="0"/>
    <n v="0"/>
    <m/>
    <s v="NO/may"/>
    <m/>
    <s v="2021-03-29T10:52:00.000+03:00"/>
    <m/>
    <d v="2021-03-29T00:00:00"/>
    <d v="2021-03-29T00:00:00"/>
    <s v="mohamedaliaden"/>
    <m/>
    <s v="2021-03-29T10:13:00.000+03:00"/>
    <s v="Charcoal"/>
    <n v="1"/>
    <n v="0"/>
    <n v="0"/>
    <n v="0"/>
    <n v="0"/>
    <n v="0"/>
    <n v="3.5449999999999999"/>
    <n v="0"/>
    <m/>
    <m/>
    <m/>
    <m/>
    <m/>
    <m/>
    <m/>
    <m/>
    <m/>
    <m/>
    <m/>
    <m/>
    <m/>
    <m/>
    <m/>
    <m/>
    <m/>
    <m/>
    <m/>
    <m/>
    <n v="1"/>
    <n v="1"/>
    <n v="4"/>
    <n v="0"/>
    <s v="2021-03-30T10:16:00.000+03:00"/>
    <s v="Good customers rewarded"/>
    <m/>
    <d v="2021-03-30T00:00:00"/>
    <d v="2021-03-30T00:00:00"/>
    <s v="mohamedaliaden"/>
    <m/>
    <s v="2021-03-30T11:25:00.000+03:00"/>
    <s v="Charcoal"/>
    <n v="1"/>
    <n v="0"/>
    <n v="0"/>
    <n v="0"/>
    <n v="0"/>
    <n v="0"/>
    <n v="2.0099999999999998"/>
    <n v="0"/>
    <m/>
    <m/>
    <m/>
    <m/>
    <m/>
    <m/>
    <m/>
    <m/>
    <m/>
    <m/>
    <m/>
    <m/>
    <m/>
    <m/>
    <m/>
    <m/>
    <m/>
    <m/>
    <m/>
    <m/>
    <n v="1"/>
    <n v="1"/>
    <n v="4"/>
    <n v="0"/>
    <s v="2021-03-31T11:26:00.000+03:00"/>
    <s v="Appreciate the company for the stove that has less smoke and uses less charcoal_x000a_Reward customers"/>
    <m/>
    <d v="2021-03-31T00:00:00"/>
    <d v="2021-03-31T00:00:00"/>
    <s v="mohamedaliaden"/>
    <m/>
    <s v="2021-03-31T12:28:00.000+03:00"/>
    <s v="Charcoal"/>
    <n v="1"/>
    <n v="0"/>
    <n v="0"/>
    <n v="0"/>
    <n v="0"/>
    <n v="0"/>
    <n v="1.395"/>
    <n v="0"/>
    <m/>
    <m/>
    <m/>
    <m/>
    <m/>
    <m/>
    <m/>
    <m/>
    <m/>
    <m/>
    <m/>
    <m/>
    <m/>
    <m/>
    <m/>
    <m/>
    <m/>
    <m/>
    <m/>
    <m/>
    <n v="1"/>
    <n v="1"/>
    <n v="4"/>
    <n v="0"/>
    <s v="None"/>
    <x v="0"/>
    <m/>
    <n v="1.415"/>
    <n v="1.5350000000000001"/>
    <n v="0.61499999999999977"/>
    <n v="0"/>
    <n v="0"/>
    <n v="0"/>
    <n v="0"/>
    <n v="0"/>
    <n v="0"/>
    <n v="0"/>
    <n v="0"/>
    <n v="0"/>
    <n v="1.1883333333333332"/>
    <n v="0"/>
    <n v="0"/>
    <n v="0"/>
    <n v="3.5055833333333331E-5"/>
    <n v="0"/>
    <n v="0"/>
    <n v="0"/>
    <n v="3.5055833333333331E-5"/>
    <n v="1"/>
    <n v="0"/>
    <n v="0"/>
    <n v="0"/>
    <n v="1"/>
    <n v="1"/>
    <n v="4"/>
    <n v="0"/>
    <n v="5.3"/>
    <n v="0.2242138364779874"/>
    <x v="1"/>
  </r>
  <r>
    <d v="2021-03-28T00:00:00"/>
    <d v="2021-03-28T00:00:00"/>
    <x v="16"/>
    <m/>
    <s v="2021-03-28T08:49:00.000+03:00"/>
    <n v="137346185"/>
    <n v="21"/>
    <n v="0"/>
    <m/>
    <m/>
    <m/>
    <m/>
    <m/>
    <m/>
    <m/>
    <m/>
    <m/>
    <m/>
    <n v="0"/>
    <n v="0"/>
    <n v="0"/>
    <n v="0"/>
    <m/>
    <s v="NO/may"/>
    <m/>
    <s v="2021-03-29T10:26:00.000+03:00"/>
    <m/>
    <d v="2021-03-29T00:00:00"/>
    <d v="2021-03-29T00:00:00"/>
    <s v="xaydar  xusen"/>
    <m/>
    <s v="2021-03-29T10:14:00.000+03:00"/>
    <s v="Charcoal"/>
    <n v="1"/>
    <n v="0"/>
    <n v="0"/>
    <n v="0"/>
    <n v="0"/>
    <n v="0"/>
    <n v="19.2"/>
    <n v="0"/>
    <m/>
    <m/>
    <m/>
    <m/>
    <m/>
    <m/>
    <m/>
    <m/>
    <m/>
    <m/>
    <m/>
    <m/>
    <m/>
    <m/>
    <m/>
    <m/>
    <m/>
    <m/>
    <m/>
    <m/>
    <n v="3"/>
    <n v="2"/>
    <n v="4"/>
    <n v="0"/>
    <s v="2021-03-30T10:30:00.000+03:00"/>
    <s v="No"/>
    <m/>
    <d v="2021-03-30T00:00:00"/>
    <d v="2021-03-30T00:00:00"/>
    <s v="xaydar xuseen"/>
    <m/>
    <s v="2021-03-30T11:00:00.000+03:00"/>
    <s v="Charcoal"/>
    <n v="1"/>
    <n v="0"/>
    <n v="0"/>
    <n v="0"/>
    <n v="0"/>
    <n v="0"/>
    <n v="18.600000000000001"/>
    <n v="0"/>
    <m/>
    <m/>
    <m/>
    <m/>
    <m/>
    <m/>
    <m/>
    <m/>
    <m/>
    <m/>
    <m/>
    <m/>
    <m/>
    <m/>
    <m/>
    <m/>
    <m/>
    <m/>
    <m/>
    <m/>
    <n v="3"/>
    <n v="2"/>
    <n v="4"/>
    <n v="0"/>
    <s v="2021-03-31T11:00:00.000+03:00"/>
    <s v="My mahadsanid"/>
    <m/>
    <d v="2021-03-31T00:00:00"/>
    <d v="2021-03-31T00:00:00"/>
    <s v="liibaan khaliif"/>
    <m/>
    <s v="2021-03-31T11:00:00.000+03:00"/>
    <s v="Charcoal"/>
    <n v="1"/>
    <n v="0"/>
    <n v="0"/>
    <n v="0"/>
    <n v="0"/>
    <n v="0"/>
    <n v="17.5"/>
    <n v="0"/>
    <m/>
    <m/>
    <m/>
    <m/>
    <m/>
    <m/>
    <m/>
    <m/>
    <m/>
    <m/>
    <m/>
    <m/>
    <m/>
    <m/>
    <m/>
    <m/>
    <m/>
    <m/>
    <m/>
    <m/>
    <n v="3"/>
    <n v="2"/>
    <n v="4"/>
    <n v="0"/>
    <s v="No thnks"/>
    <x v="3"/>
    <m/>
    <n v="1.8000000000000007"/>
    <n v="0.59999999999999787"/>
    <n v="1.1000000000000014"/>
    <n v="0"/>
    <n v="0"/>
    <n v="0"/>
    <n v="0"/>
    <n v="0"/>
    <n v="0"/>
    <n v="0"/>
    <n v="0"/>
    <n v="0"/>
    <n v="1.1666666666666667"/>
    <n v="0"/>
    <n v="0"/>
    <n v="0"/>
    <n v="3.4416666666666665E-5"/>
    <n v="0"/>
    <n v="0"/>
    <n v="0"/>
    <n v="3.4416666666666665E-5"/>
    <n v="1"/>
    <n v="0"/>
    <n v="0"/>
    <n v="0"/>
    <n v="3"/>
    <n v="2"/>
    <n v="4"/>
    <n v="0"/>
    <n v="7.1"/>
    <n v="0.16431924882629109"/>
    <x v="1"/>
  </r>
  <r>
    <d v="2021-03-28T00:00:00"/>
    <d v="2021-03-28T00:00:00"/>
    <x v="16"/>
    <m/>
    <s v="2021-03-28T09:29:00.000+03:00"/>
    <n v="141502310"/>
    <n v="26"/>
    <n v="0"/>
    <m/>
    <m/>
    <m/>
    <m/>
    <m/>
    <m/>
    <m/>
    <m/>
    <m/>
    <m/>
    <n v="0"/>
    <n v="0"/>
    <n v="0"/>
    <n v="0"/>
    <m/>
    <s v="NO/may"/>
    <m/>
    <s v="2021-03-29T09:35:00.000+03:00"/>
    <m/>
    <d v="2021-03-29T00:00:00"/>
    <d v="2021-03-29T00:00:00"/>
    <s v="xaydar xuseen"/>
    <m/>
    <s v="2021-03-29T12:47:00.000+03:00"/>
    <s v="Charcoal"/>
    <n v="1"/>
    <n v="0"/>
    <n v="0"/>
    <n v="0"/>
    <n v="0"/>
    <n v="0"/>
    <n v="25.08"/>
    <n v="0"/>
    <m/>
    <m/>
    <m/>
    <m/>
    <m/>
    <m/>
    <m/>
    <m/>
    <m/>
    <m/>
    <m/>
    <m/>
    <m/>
    <m/>
    <m/>
    <m/>
    <m/>
    <m/>
    <m/>
    <m/>
    <n v="2"/>
    <n v="1"/>
    <n v="2"/>
    <n v="1"/>
    <s v="2021-03-30T12:50:00.000+03:00"/>
    <s v="Maya majiro"/>
    <m/>
    <d v="2021-03-30T00:00:00"/>
    <d v="2021-03-30T00:00:00"/>
    <s v="xaydar xuseen"/>
    <m/>
    <s v="2021-03-30T11:25:00.000+03:00"/>
    <s v="Charcoal"/>
    <n v="1"/>
    <n v="0"/>
    <n v="0"/>
    <n v="0"/>
    <n v="0"/>
    <n v="0"/>
    <n v="24.58"/>
    <n v="0"/>
    <m/>
    <m/>
    <m/>
    <m/>
    <m/>
    <m/>
    <m/>
    <m/>
    <m/>
    <m/>
    <m/>
    <m/>
    <m/>
    <m/>
    <m/>
    <m/>
    <m/>
    <m/>
    <m/>
    <m/>
    <n v="2"/>
    <n v="1"/>
    <n v="2"/>
    <n v="1"/>
    <s v="2021-03-31T11:25:00.000+03:00"/>
    <s v="Maya"/>
    <m/>
    <d v="2021-03-31T00:00:00"/>
    <d v="2021-03-31T00:00:00"/>
    <s v="xaydar xuseen"/>
    <m/>
    <s v="2021-03-31T11:25:00.000+03:00"/>
    <s v="Charcoal"/>
    <n v="1"/>
    <n v="0"/>
    <n v="0"/>
    <n v="0"/>
    <n v="0"/>
    <n v="0"/>
    <n v="23.8"/>
    <n v="0"/>
    <m/>
    <m/>
    <m/>
    <m/>
    <m/>
    <m/>
    <m/>
    <m/>
    <m/>
    <m/>
    <m/>
    <m/>
    <m/>
    <m/>
    <m/>
    <m/>
    <m/>
    <m/>
    <m/>
    <m/>
    <n v="2"/>
    <n v="1"/>
    <n v="2"/>
    <n v="1"/>
    <s v="Wax su aal ah mahaayo ee mahadsanid"/>
    <x v="3"/>
    <m/>
    <n v="0.92000000000000171"/>
    <n v="0.5"/>
    <n v="0.77999999999999758"/>
    <n v="0"/>
    <n v="0"/>
    <n v="0"/>
    <n v="0"/>
    <n v="0"/>
    <n v="0"/>
    <n v="0"/>
    <n v="0"/>
    <n v="0"/>
    <n v="0.73333333333333306"/>
    <n v="0"/>
    <n v="0"/>
    <n v="0"/>
    <n v="2.1633333333333322E-5"/>
    <n v="0"/>
    <n v="0"/>
    <n v="0"/>
    <n v="2.1633333333333322E-5"/>
    <n v="1"/>
    <n v="0"/>
    <n v="0"/>
    <n v="0"/>
    <n v="2"/>
    <n v="1"/>
    <n v="2"/>
    <n v="1"/>
    <n v="4.5999999999999996"/>
    <n v="0.15942028985507242"/>
    <x v="1"/>
  </r>
  <r>
    <d v="2021-03-28T00:00:00"/>
    <d v="2021-03-28T00:00:00"/>
    <x v="17"/>
    <m/>
    <s v="2021-03-28T09:58:00.000+03:00"/>
    <n v="304770561"/>
    <n v="25"/>
    <n v="0"/>
    <m/>
    <m/>
    <m/>
    <m/>
    <m/>
    <m/>
    <m/>
    <m/>
    <m/>
    <m/>
    <n v="0"/>
    <n v="0"/>
    <n v="0"/>
    <n v="0"/>
    <m/>
    <s v="NO/may"/>
    <m/>
    <s v="2021-03-29T09:22:00.000+03:00"/>
    <m/>
    <d v="2021-03-29T00:00:00"/>
    <d v="2021-03-29T00:00:00"/>
    <s v="abdirahmanibrahim"/>
    <m/>
    <s v="2021-03-29T09:16:00.000+03:00"/>
    <s v="Charcoal"/>
    <n v="1"/>
    <n v="0"/>
    <n v="0"/>
    <n v="0"/>
    <n v="0"/>
    <n v="0"/>
    <n v="23"/>
    <n v="0"/>
    <m/>
    <m/>
    <m/>
    <m/>
    <m/>
    <m/>
    <m/>
    <m/>
    <m/>
    <m/>
    <m/>
    <m/>
    <m/>
    <m/>
    <m/>
    <m/>
    <m/>
    <m/>
    <m/>
    <m/>
    <n v="6"/>
    <n v="3"/>
    <n v="2"/>
    <n v="0"/>
    <s v="2021-03-30T09:00:00.000+03:00"/>
    <s v="Wax suaal ahi ma jirto thkns"/>
    <m/>
    <d v="2021-03-30T00:00:00"/>
    <d v="2021-04-01T00:00:00"/>
    <s v="abdirahmanibrahim"/>
    <m/>
    <s v="2021-03-30T09:24:00.000+03:00"/>
    <s v="Charcoal"/>
    <n v="1"/>
    <n v="0"/>
    <n v="0"/>
    <n v="0"/>
    <n v="0"/>
    <n v="0"/>
    <n v="22"/>
    <n v="0"/>
    <m/>
    <m/>
    <m/>
    <m/>
    <m/>
    <m/>
    <m/>
    <m/>
    <m/>
    <m/>
    <m/>
    <m/>
    <m/>
    <m/>
    <m/>
    <m/>
    <m/>
    <m/>
    <m/>
    <m/>
    <n v="6"/>
    <n v="3"/>
    <n v="2"/>
    <n v="0"/>
    <s v="2021-03-31T09:00:00.000+03:00"/>
    <s v="Waxaan filayaa in dhuxul aad u yar ay isticmaaleen maadama ay xtra haystaaan"/>
    <m/>
    <d v="2021-03-31T00:00:00"/>
    <d v="2021-03-31T00:00:00"/>
    <s v="abdirahmanibrahim"/>
    <m/>
    <s v="2021-03-31T09:30:00.000+03:00"/>
    <s v="Charcoal"/>
    <n v="1"/>
    <n v="0"/>
    <n v="0"/>
    <n v="0"/>
    <n v="0"/>
    <n v="0"/>
    <n v="21"/>
    <n v="0"/>
    <m/>
    <m/>
    <m/>
    <m/>
    <m/>
    <m/>
    <m/>
    <m/>
    <m/>
    <m/>
    <m/>
    <m/>
    <m/>
    <m/>
    <m/>
    <m/>
    <m/>
    <m/>
    <m/>
    <m/>
    <n v="6"/>
    <n v="3"/>
    <n v="2"/>
    <n v="0"/>
    <s v="Waxaan filayaa in ay dhuxul aad u yar isticmaalaan iyagoo haysta xtra jikakoa"/>
    <x v="0"/>
    <m/>
    <n v="2"/>
    <n v="1"/>
    <n v="1"/>
    <n v="0"/>
    <n v="0"/>
    <n v="0"/>
    <n v="0"/>
    <n v="0"/>
    <n v="0"/>
    <n v="0"/>
    <n v="0"/>
    <n v="0"/>
    <n v="1.3333333333333333"/>
    <n v="0"/>
    <n v="0"/>
    <n v="0"/>
    <n v="3.9333333333333332E-5"/>
    <n v="0"/>
    <n v="0"/>
    <n v="0"/>
    <n v="3.9333333333333332E-5"/>
    <n v="1"/>
    <n v="0"/>
    <n v="0"/>
    <n v="0"/>
    <n v="6"/>
    <n v="3"/>
    <n v="2"/>
    <n v="0"/>
    <n v="7.4"/>
    <n v="0.18018018018018017"/>
    <x v="1"/>
  </r>
  <r>
    <d v="2021-03-28T00:00:00"/>
    <d v="2021-03-28T00:00:00"/>
    <x v="18"/>
    <m/>
    <s v="2021-03-28T10:32:00.000+03:00"/>
    <n v="137469867"/>
    <n v="0.9"/>
    <n v="0"/>
    <m/>
    <m/>
    <m/>
    <m/>
    <m/>
    <m/>
    <m/>
    <m/>
    <m/>
    <m/>
    <n v="0"/>
    <n v="0"/>
    <n v="0"/>
    <n v="0"/>
    <m/>
    <s v="NO/may"/>
    <m/>
    <s v="2021-03-28T10:07:00.000+03:00"/>
    <m/>
    <d v="2021-03-29T00:00:00"/>
    <d v="2021-03-29T00:00:00"/>
    <s v="a/fitah ismail"/>
    <m/>
    <s v="2021-03-29T15:29:00.000+03:00"/>
    <s v="Charcoal"/>
    <n v="1"/>
    <n v="0"/>
    <n v="0"/>
    <n v="0"/>
    <n v="0"/>
    <n v="0"/>
    <n v="0.3"/>
    <n v="27"/>
    <m/>
    <m/>
    <m/>
    <m/>
    <m/>
    <m/>
    <m/>
    <m/>
    <m/>
    <m/>
    <m/>
    <m/>
    <m/>
    <m/>
    <m/>
    <m/>
    <m/>
    <m/>
    <m/>
    <m/>
    <n v="3"/>
    <n v="3"/>
    <n v="2"/>
    <n v="1"/>
    <s v="2021-03-30T10:30:00.000+03:00"/>
    <s v="Mya"/>
    <m/>
    <d v="2021-03-30T00:00:00"/>
    <d v="2021-03-30T00:00:00"/>
    <s v="a/fitah ismail"/>
    <m/>
    <s v="2021-03-30T10:23:00.000+03:00"/>
    <s v="Charcoal"/>
    <n v="1"/>
    <n v="0"/>
    <n v="0"/>
    <n v="0"/>
    <n v="0"/>
    <n v="0"/>
    <n v="25.8"/>
    <n v="0"/>
    <m/>
    <m/>
    <m/>
    <m/>
    <m/>
    <m/>
    <m/>
    <m/>
    <m/>
    <m/>
    <m/>
    <m/>
    <m/>
    <m/>
    <m/>
    <m/>
    <m/>
    <m/>
    <m/>
    <m/>
    <n v="3"/>
    <n v="3"/>
    <n v="2"/>
    <n v="1"/>
    <s v="2021-03-31T10:27:00.000+03:00"/>
    <s v="Maya"/>
    <m/>
    <d v="2021-03-31T00:00:00"/>
    <d v="2021-03-31T00:00:00"/>
    <s v="A/fitax ismail"/>
    <m/>
    <s v="2021-03-31T10:35:00.000+03:00"/>
    <s v="Charcoal"/>
    <n v="1"/>
    <n v="0"/>
    <n v="0"/>
    <n v="0"/>
    <n v="0"/>
    <n v="0"/>
    <n v="24.83"/>
    <n v="0"/>
    <m/>
    <m/>
    <m/>
    <m/>
    <m/>
    <m/>
    <m/>
    <m/>
    <m/>
    <m/>
    <m/>
    <m/>
    <m/>
    <m/>
    <m/>
    <m/>
    <m/>
    <m/>
    <m/>
    <m/>
    <n v="3"/>
    <n v="3"/>
    <n v="2"/>
    <n v="1"/>
    <s v="Maya"/>
    <x v="3"/>
    <m/>
    <n v="0.60000000000000009"/>
    <n v="1.5"/>
    <n v="0.97000000000000242"/>
    <n v="0"/>
    <n v="0"/>
    <n v="0"/>
    <n v="0"/>
    <n v="0"/>
    <n v="0"/>
    <n v="0"/>
    <n v="0"/>
    <n v="0"/>
    <n v="1.0233333333333341"/>
    <n v="0"/>
    <n v="0"/>
    <n v="0"/>
    <n v="3.0188333333333351E-5"/>
    <n v="0"/>
    <n v="0"/>
    <n v="0"/>
    <n v="3.0188333333333351E-5"/>
    <n v="1"/>
    <n v="0"/>
    <n v="0"/>
    <n v="0"/>
    <n v="3"/>
    <n v="3"/>
    <n v="2"/>
    <n v="1"/>
    <n v="6.7"/>
    <n v="0.15273631840796031"/>
    <x v="1"/>
  </r>
  <r>
    <d v="2021-03-28T00:00:00"/>
    <d v="2021-03-28T00:00:00"/>
    <x v="2"/>
    <m/>
    <s v="2021-03-28T10:30:00.000+03:00"/>
    <n v="137956579"/>
    <n v="3.01"/>
    <n v="0"/>
    <m/>
    <m/>
    <m/>
    <m/>
    <m/>
    <m/>
    <m/>
    <m/>
    <m/>
    <m/>
    <n v="0"/>
    <n v="0"/>
    <n v="0"/>
    <n v="0"/>
    <m/>
    <s v="NO/may"/>
    <m/>
    <s v="2021-03-29T10:30:00.000+03:00"/>
    <m/>
    <d v="2021-03-29T00:00:00"/>
    <d v="2021-03-29T00:00:00"/>
    <s v="hilalali"/>
    <m/>
    <s v="2021-03-29T10:18:00.000+03:00"/>
    <s v="Charcoal"/>
    <n v="1"/>
    <n v="0"/>
    <n v="0"/>
    <n v="0"/>
    <n v="0"/>
    <n v="0"/>
    <n v="2.2799999999999998"/>
    <n v="0"/>
    <m/>
    <m/>
    <m/>
    <m/>
    <m/>
    <m/>
    <m/>
    <m/>
    <m/>
    <m/>
    <m/>
    <m/>
    <m/>
    <m/>
    <m/>
    <m/>
    <m/>
    <m/>
    <m/>
    <m/>
    <n v="4"/>
    <n v="7"/>
    <n v="2"/>
    <n v="1"/>
    <s v="2021-03-30T08:50:00.000+03:00"/>
    <s v="Done"/>
    <m/>
    <d v="2021-03-30T00:00:00"/>
    <d v="2021-03-30T00:00:00"/>
    <s v="hilalali"/>
    <m/>
    <s v="2021-03-30T10:06:00.000+03:00"/>
    <s v="Charcoal"/>
    <n v="1"/>
    <n v="0"/>
    <n v="0"/>
    <n v="0"/>
    <n v="0"/>
    <n v="0"/>
    <n v="0.82"/>
    <n v="7.64"/>
    <m/>
    <m/>
    <m/>
    <m/>
    <m/>
    <m/>
    <m/>
    <m/>
    <m/>
    <m/>
    <m/>
    <m/>
    <m/>
    <m/>
    <m/>
    <m/>
    <m/>
    <m/>
    <m/>
    <m/>
    <n v="4"/>
    <n v="7"/>
    <n v="4"/>
    <n v="0"/>
    <s v="2021-03-31T10:00:00.000+03:00"/>
    <s v="No comment"/>
    <m/>
    <d v="2021-03-31T00:00:00"/>
    <d v="2021-03-31T00:00:00"/>
    <s v="hilalali"/>
    <m/>
    <s v="2021-03-31T11:14:00.000+03:00"/>
    <s v="Charcoal"/>
    <n v="1"/>
    <n v="0"/>
    <n v="0"/>
    <n v="0"/>
    <n v="0"/>
    <n v="0"/>
    <n v="6.36"/>
    <n v="0"/>
    <m/>
    <m/>
    <m/>
    <m/>
    <m/>
    <m/>
    <m/>
    <m/>
    <m/>
    <m/>
    <m/>
    <m/>
    <m/>
    <m/>
    <m/>
    <m/>
    <m/>
    <m/>
    <m/>
    <m/>
    <n v="6"/>
    <n v="10"/>
    <n v="4"/>
    <n v="1"/>
    <s v="Since we locate near Hargeisa Hospital group,_x000a_yesterday one of the members was brought to the hospital,so cook extra meals."/>
    <x v="0"/>
    <m/>
    <n v="0.73"/>
    <n v="1.46"/>
    <n v="2.0999999999999988"/>
    <n v="0"/>
    <n v="0"/>
    <n v="0"/>
    <n v="0"/>
    <n v="0"/>
    <n v="0"/>
    <n v="0"/>
    <n v="0"/>
    <n v="0"/>
    <n v="1.4299999999999997"/>
    <n v="0"/>
    <n v="0"/>
    <n v="0"/>
    <n v="4.218499999999999E-5"/>
    <n v="0"/>
    <n v="0"/>
    <n v="0"/>
    <n v="4.218499999999999E-5"/>
    <n v="1"/>
    <n v="0"/>
    <n v="0"/>
    <n v="0"/>
    <n v="4.666666666666667"/>
    <n v="8"/>
    <n v="3.3333333333333335"/>
    <n v="0.66666666666666663"/>
    <n v="12.600000000000001"/>
    <n v="0.11349206349206346"/>
    <x v="1"/>
  </r>
  <r>
    <d v="2021-03-28T00:00:00"/>
    <d v="2021-03-28T00:00:00"/>
    <x v="13"/>
    <m/>
    <s v="2021-03-28T11:06:00.000+03:00"/>
    <n v="137167368"/>
    <n v="2.4900000000000002"/>
    <n v="0"/>
    <m/>
    <m/>
    <m/>
    <m/>
    <m/>
    <m/>
    <m/>
    <m/>
    <m/>
    <m/>
    <n v="0"/>
    <n v="0"/>
    <n v="0"/>
    <n v="0"/>
    <m/>
    <s v="NO/may"/>
    <m/>
    <s v="2021-03-29T11:19:00.000+03:00"/>
    <m/>
    <d v="2021-03-29T00:00:00"/>
    <d v="2021-03-29T00:00:00"/>
    <s v="cumarxuseen"/>
    <m/>
    <s v="2021-03-29T10:50:00.000+03:00"/>
    <s v="Charcoal"/>
    <n v="1"/>
    <n v="0"/>
    <n v="0"/>
    <n v="0"/>
    <n v="0"/>
    <n v="0"/>
    <n v="1.585"/>
    <n v="0"/>
    <m/>
    <m/>
    <m/>
    <m/>
    <m/>
    <m/>
    <m/>
    <m/>
    <m/>
    <m/>
    <m/>
    <m/>
    <m/>
    <m/>
    <m/>
    <m/>
    <m/>
    <m/>
    <m/>
    <m/>
    <n v="6"/>
    <n v="1"/>
    <n v="3"/>
    <n v="0"/>
    <s v="2021-03-30T10:49:00.000+03:00"/>
    <s v="Maya"/>
    <m/>
    <d v="2021-03-30T00:00:00"/>
    <d v="2021-03-30T00:00:00"/>
    <s v="cumarxuseen"/>
    <m/>
    <s v="2021-03-30T11:14:00.000+03:00"/>
    <s v="Charcoal"/>
    <n v="1"/>
    <n v="0"/>
    <n v="0"/>
    <n v="0"/>
    <n v="0"/>
    <n v="0"/>
    <n v="0.72"/>
    <n v="0"/>
    <m/>
    <m/>
    <m/>
    <m/>
    <m/>
    <m/>
    <m/>
    <m/>
    <m/>
    <m/>
    <m/>
    <m/>
    <m/>
    <m/>
    <m/>
    <m/>
    <m/>
    <m/>
    <m/>
    <m/>
    <n v="6"/>
    <n v="1"/>
    <n v="3"/>
    <n v="0"/>
    <s v="2021-03-31T11:00:00.000+03:00"/>
    <s v="Maya"/>
    <m/>
    <d v="2021-03-31T00:00:00"/>
    <d v="2021-03-31T00:00:00"/>
    <s v="cumarxuseen"/>
    <m/>
    <s v="2021-03-31T10:35:00.000+03:00"/>
    <s v="Charcoal"/>
    <n v="1"/>
    <n v="0"/>
    <n v="0"/>
    <n v="0"/>
    <n v="0"/>
    <n v="0"/>
    <n v="0.13300000000000001"/>
    <n v="0"/>
    <m/>
    <m/>
    <m/>
    <m/>
    <m/>
    <m/>
    <m/>
    <m/>
    <m/>
    <m/>
    <m/>
    <m/>
    <m/>
    <m/>
    <m/>
    <m/>
    <m/>
    <m/>
    <m/>
    <m/>
    <n v="6"/>
    <n v="1"/>
    <n v="3"/>
    <n v="0"/>
    <s v="Maya"/>
    <x v="0"/>
    <m/>
    <n v="0.90500000000000025"/>
    <n v="0.86499999999999999"/>
    <n v="0.58699999999999997"/>
    <n v="0"/>
    <n v="0"/>
    <n v="0"/>
    <n v="0"/>
    <n v="0"/>
    <n v="0"/>
    <n v="0"/>
    <n v="0"/>
    <n v="0"/>
    <n v="0.78566666666666674"/>
    <n v="0"/>
    <n v="0"/>
    <n v="0"/>
    <n v="2.3177166666666666E-5"/>
    <n v="0"/>
    <n v="0"/>
    <n v="0"/>
    <n v="2.3177166666666666E-5"/>
    <n v="1"/>
    <n v="0"/>
    <n v="0"/>
    <n v="0"/>
    <n v="6"/>
    <n v="1"/>
    <n v="3"/>
    <n v="0"/>
    <n v="6.8"/>
    <n v="0.11553921568627452"/>
    <x v="1"/>
  </r>
  <r>
    <d v="2021-03-28T00:00:00"/>
    <d v="2021-03-28T00:00:00"/>
    <x v="10"/>
    <m/>
    <s v="2021-03-28T10:33:00.000+03:00"/>
    <n v="303872082"/>
    <n v="17.37"/>
    <n v="0"/>
    <m/>
    <m/>
    <m/>
    <m/>
    <m/>
    <m/>
    <m/>
    <m/>
    <m/>
    <m/>
    <n v="0"/>
    <n v="0"/>
    <n v="0"/>
    <n v="0"/>
    <m/>
    <s v="NO/may"/>
    <m/>
    <s v="2021-03-28T10:57:00.000+03:00"/>
    <m/>
    <d v="2021-03-29T00:00:00"/>
    <d v="2021-03-29T00:00:00"/>
    <s v="iqra cilmi cali"/>
    <m/>
    <s v="2021-03-29T10:35:00.000+03:00"/>
    <s v="Charcoal"/>
    <n v="1"/>
    <n v="0"/>
    <n v="0"/>
    <n v="0"/>
    <n v="0"/>
    <n v="0"/>
    <n v="16"/>
    <n v="0"/>
    <m/>
    <m/>
    <m/>
    <m/>
    <m/>
    <m/>
    <m/>
    <m/>
    <m/>
    <m/>
    <m/>
    <m/>
    <m/>
    <m/>
    <m/>
    <m/>
    <m/>
    <m/>
    <m/>
    <m/>
    <n v="3"/>
    <n v="2"/>
    <n v="1"/>
    <n v="0"/>
    <s v="2021-03-29T11:33:00.000+03:00"/>
    <s v="Mya mahadsanid"/>
    <m/>
    <d v="2021-03-30T00:00:00"/>
    <d v="2021-03-30T00:00:00"/>
    <s v="iqra cilmi Cali"/>
    <m/>
    <s v="2021-03-30T10:44:00.000+03:00"/>
    <s v="Charcoal"/>
    <n v="1"/>
    <n v="0"/>
    <n v="0"/>
    <n v="0"/>
    <n v="0"/>
    <n v="0"/>
    <n v="15.7"/>
    <n v="0"/>
    <m/>
    <m/>
    <m/>
    <m/>
    <m/>
    <m/>
    <m/>
    <m/>
    <m/>
    <m/>
    <m/>
    <m/>
    <m/>
    <m/>
    <m/>
    <m/>
    <m/>
    <m/>
    <m/>
    <m/>
    <n v="3"/>
    <n v="2"/>
    <n v="1"/>
    <n v="0"/>
    <s v="2021-03-31T10:45:00.000+03:00"/>
    <s v="No"/>
    <m/>
    <d v="2021-03-31T00:00:00"/>
    <d v="2021-03-31T00:00:00"/>
    <s v="iqro cilmi"/>
    <m/>
    <s v="2021-03-31T10:40:00.000+03:00"/>
    <s v="Charcoal"/>
    <n v="1"/>
    <n v="0"/>
    <n v="0"/>
    <n v="0"/>
    <n v="0"/>
    <n v="0"/>
    <n v="15.2"/>
    <n v="0"/>
    <m/>
    <m/>
    <m/>
    <m/>
    <m/>
    <m/>
    <m/>
    <m/>
    <m/>
    <m/>
    <m/>
    <m/>
    <m/>
    <m/>
    <m/>
    <m/>
    <m/>
    <m/>
    <m/>
    <m/>
    <n v="3"/>
    <n v="2"/>
    <n v="1"/>
    <n v="0"/>
    <s v="Maya"/>
    <x v="3"/>
    <m/>
    <n v="1.370000000000001"/>
    <n v="0.30000000000000071"/>
    <n v="0.5"/>
    <n v="0"/>
    <n v="0"/>
    <n v="0"/>
    <n v="0"/>
    <n v="0"/>
    <n v="0"/>
    <n v="0"/>
    <n v="0"/>
    <n v="0"/>
    <n v="0.72333333333333394"/>
    <n v="0"/>
    <n v="0"/>
    <n v="0"/>
    <n v="2.1338333333333352E-5"/>
    <n v="0"/>
    <n v="0"/>
    <n v="0"/>
    <n v="2.1338333333333352E-5"/>
    <n v="1"/>
    <n v="0"/>
    <n v="0"/>
    <n v="0"/>
    <n v="3"/>
    <n v="2"/>
    <n v="1"/>
    <n v="0"/>
    <n v="4.0999999999999996"/>
    <n v="0.17642276422764244"/>
    <x v="1"/>
  </r>
  <r>
    <d v="2021-03-28T00:00:00"/>
    <d v="2021-03-28T00:00:00"/>
    <x v="1"/>
    <m/>
    <s v="2021-03-28T11:42:00.000+03:00"/>
    <n v="134682680"/>
    <n v="1.52"/>
    <n v="0"/>
    <m/>
    <m/>
    <m/>
    <m/>
    <m/>
    <m/>
    <m/>
    <m/>
    <m/>
    <m/>
    <n v="0"/>
    <n v="0"/>
    <n v="0"/>
    <n v="0"/>
    <m/>
    <s v="NO/may"/>
    <m/>
    <s v="2021-03-29T11:40:00.000+03:00"/>
    <m/>
    <d v="2021-03-29T00:00:00"/>
    <d v="2021-03-29T00:00:00"/>
    <s v="najahmohamed"/>
    <m/>
    <s v="2021-03-29T11:05:00.000+03:00"/>
    <s v="Charcoal"/>
    <n v="1"/>
    <n v="0"/>
    <n v="0"/>
    <n v="0"/>
    <n v="0"/>
    <n v="0"/>
    <n v="0.52"/>
    <n v="39.26"/>
    <m/>
    <m/>
    <m/>
    <m/>
    <m/>
    <m/>
    <m/>
    <m/>
    <m/>
    <m/>
    <m/>
    <m/>
    <m/>
    <m/>
    <m/>
    <m/>
    <m/>
    <m/>
    <m/>
    <m/>
    <n v="5"/>
    <n v="1"/>
    <n v="1"/>
    <n v="0"/>
    <s v="2021-03-30T11:15:00.000+03:00"/>
    <s v="They bought new charcoal"/>
    <m/>
    <d v="2021-03-30T00:00:00"/>
    <d v="2021-03-30T00:00:00"/>
    <s v="najahmohamed"/>
    <m/>
    <s v="2021-03-30T10:52:00.000+03:00"/>
    <s v="Charcoal"/>
    <n v="1"/>
    <n v="0"/>
    <n v="0"/>
    <n v="0"/>
    <n v="0"/>
    <n v="0"/>
    <n v="38.42"/>
    <n v="0"/>
    <m/>
    <m/>
    <m/>
    <m/>
    <m/>
    <m/>
    <m/>
    <m/>
    <m/>
    <m/>
    <m/>
    <m/>
    <m/>
    <m/>
    <m/>
    <m/>
    <m/>
    <m/>
    <m/>
    <m/>
    <n v="5"/>
    <n v="1"/>
    <n v="1"/>
    <n v="0"/>
    <s v="2021-03-31T10:50:00.000+03:00"/>
    <s v="Cool"/>
    <m/>
    <d v="2021-03-31T00:00:00"/>
    <d v="2021-03-31T00:00:00"/>
    <s v="najahmohamed"/>
    <m/>
    <s v="2021-03-31T10:40:00.000+03:00"/>
    <s v="Charcoal"/>
    <n v="1"/>
    <n v="0"/>
    <n v="0"/>
    <n v="0"/>
    <n v="0"/>
    <n v="0"/>
    <n v="36.56"/>
    <n v="0"/>
    <m/>
    <m/>
    <m/>
    <m/>
    <m/>
    <m/>
    <m/>
    <m/>
    <m/>
    <m/>
    <m/>
    <m/>
    <m/>
    <m/>
    <m/>
    <m/>
    <m/>
    <m/>
    <m/>
    <m/>
    <n v="5"/>
    <n v="2"/>
    <n v="1"/>
    <n v="0"/>
    <s v="All good"/>
    <x v="0"/>
    <m/>
    <n v="1"/>
    <n v="1.3599999999999994"/>
    <n v="1.8599999999999994"/>
    <n v="0"/>
    <n v="0"/>
    <n v="0"/>
    <n v="0"/>
    <n v="0"/>
    <n v="0"/>
    <n v="0"/>
    <n v="0"/>
    <n v="0"/>
    <n v="1.4066666666666663"/>
    <n v="0"/>
    <n v="0"/>
    <n v="0"/>
    <n v="4.1496666666666652E-5"/>
    <n v="0"/>
    <n v="0"/>
    <n v="0"/>
    <n v="4.1496666666666652E-5"/>
    <n v="1"/>
    <n v="0"/>
    <n v="0"/>
    <n v="0"/>
    <n v="5"/>
    <n v="1.3333333333333333"/>
    <n v="1"/>
    <n v="0"/>
    <n v="4.5666666666666664"/>
    <n v="0.30802919708029192"/>
    <x v="1"/>
  </r>
  <r>
    <d v="2021-03-28T00:00:00"/>
    <d v="2021-03-28T00:00:00"/>
    <x v="19"/>
    <m/>
    <s v="2021-03-28T13:12:00.000+03:00"/>
    <n v="306266368"/>
    <n v="9"/>
    <n v="0"/>
    <m/>
    <m/>
    <m/>
    <m/>
    <m/>
    <m/>
    <m/>
    <m/>
    <m/>
    <m/>
    <n v="0"/>
    <n v="0"/>
    <n v="0"/>
    <n v="0"/>
    <m/>
    <s v="NO/may"/>
    <m/>
    <s v="2021-03-29T12:30:00.000+03:00"/>
    <m/>
    <d v="2021-03-29T00:00:00"/>
    <d v="2021-03-29T00:00:00"/>
    <s v="farxiyohassan"/>
    <m/>
    <s v="2021-03-28T14:38:00.000+03:00"/>
    <s v="Charcoal"/>
    <n v="1"/>
    <n v="0"/>
    <n v="0"/>
    <n v="0"/>
    <n v="0"/>
    <n v="0"/>
    <n v="8.5"/>
    <n v="0"/>
    <m/>
    <m/>
    <m/>
    <m/>
    <m/>
    <m/>
    <m/>
    <m/>
    <m/>
    <m/>
    <m/>
    <m/>
    <m/>
    <m/>
    <m/>
    <m/>
    <m/>
    <m/>
    <m/>
    <m/>
    <n v="3"/>
    <n v="2"/>
    <n v="2"/>
    <n v="1"/>
    <s v="2021-03-29T14:17:00.000+03:00"/>
    <s v="Maya"/>
    <m/>
    <d v="2021-03-30T00:00:00"/>
    <d v="2021-03-30T00:00:00"/>
    <s v="farxiyohassan"/>
    <m/>
    <s v="2021-03-30T11:14:00.000+03:00"/>
    <s v="Charcoal"/>
    <n v="1"/>
    <n v="0"/>
    <n v="0"/>
    <n v="0"/>
    <n v="0"/>
    <n v="0"/>
    <n v="7.8"/>
    <n v="0"/>
    <m/>
    <m/>
    <m/>
    <m/>
    <m/>
    <m/>
    <m/>
    <m/>
    <m/>
    <m/>
    <m/>
    <m/>
    <m/>
    <m/>
    <m/>
    <m/>
    <m/>
    <m/>
    <m/>
    <m/>
    <n v="3"/>
    <n v="2"/>
    <n v="2"/>
    <n v="1"/>
    <s v="2021-03-31T11:30:00.000+03:00"/>
    <s v="Maya"/>
    <m/>
    <d v="2021-03-31T00:00:00"/>
    <d v="2021-03-31T00:00:00"/>
    <s v="farxiyohassan"/>
    <m/>
    <s v="2021-03-31T11:17:00.000+03:00"/>
    <s v="Charcoal"/>
    <n v="1"/>
    <n v="0"/>
    <n v="0"/>
    <n v="0"/>
    <n v="0"/>
    <n v="0"/>
    <n v="6.95"/>
    <n v="0"/>
    <m/>
    <m/>
    <m/>
    <m/>
    <m/>
    <m/>
    <m/>
    <m/>
    <m/>
    <m/>
    <m/>
    <m/>
    <m/>
    <m/>
    <m/>
    <m/>
    <m/>
    <m/>
    <m/>
    <m/>
    <n v="3"/>
    <n v="2"/>
    <n v="2"/>
    <n v="1"/>
    <s v="Maya"/>
    <x v="3"/>
    <m/>
    <n v="0.5"/>
    <n v="0.70000000000000018"/>
    <n v="0.84999999999999964"/>
    <n v="0"/>
    <n v="0"/>
    <n v="0"/>
    <n v="0"/>
    <n v="0"/>
    <n v="0"/>
    <n v="0"/>
    <n v="0"/>
    <n v="0"/>
    <n v="0.68333333333333324"/>
    <n v="0"/>
    <n v="0"/>
    <n v="0"/>
    <n v="2.015833333333333E-5"/>
    <n v="0"/>
    <n v="0"/>
    <n v="0"/>
    <n v="2.015833333333333E-5"/>
    <n v="1"/>
    <n v="0"/>
    <n v="0"/>
    <n v="0"/>
    <n v="3"/>
    <n v="2"/>
    <n v="2"/>
    <n v="1"/>
    <n v="5.8999999999999995"/>
    <n v="0.11581920903954801"/>
    <x v="1"/>
  </r>
  <r>
    <d v="2021-03-28T00:00:00"/>
    <d v="2021-03-28T00:00:00"/>
    <x v="20"/>
    <m/>
    <s v="2021-03-28T13:32:00.000+03:00"/>
    <n v="132764426"/>
    <n v="14.08"/>
    <n v="0"/>
    <m/>
    <m/>
    <m/>
    <m/>
    <m/>
    <m/>
    <m/>
    <m/>
    <m/>
    <m/>
    <n v="0"/>
    <n v="0"/>
    <n v="0"/>
    <n v="0"/>
    <m/>
    <s v="NO/may"/>
    <m/>
    <s v="2021-03-29T10:33:00.000+03:00"/>
    <m/>
    <d v="2021-03-29T00:00:00"/>
    <d v="2021-03-29T00:00:00"/>
    <s v="abdiqani mohamed"/>
    <m/>
    <s v="2021-03-29T10:49:00.000+03:00"/>
    <s v="Charcoal"/>
    <n v="1"/>
    <n v="0"/>
    <n v="0"/>
    <n v="0"/>
    <n v="0"/>
    <n v="0"/>
    <n v="13.7"/>
    <n v="0"/>
    <m/>
    <m/>
    <m/>
    <m/>
    <m/>
    <m/>
    <m/>
    <m/>
    <m/>
    <m/>
    <m/>
    <m/>
    <m/>
    <m/>
    <m/>
    <m/>
    <m/>
    <m/>
    <m/>
    <m/>
    <n v="1"/>
    <n v="5"/>
    <n v="1"/>
    <n v="0"/>
    <s v="2021-03-30T10:52:00.000+03:00"/>
    <s v="N/A"/>
    <m/>
    <d v="2021-03-30T00:00:00"/>
    <d v="2021-05-21T00:00:00"/>
    <s v="abdigani mohamed"/>
    <m/>
    <s v="2021-03-30T10:56:00.000+03:00"/>
    <s v="Charcoal"/>
    <n v="1"/>
    <n v="0"/>
    <n v="0"/>
    <n v="0"/>
    <n v="0"/>
    <n v="0"/>
    <n v="13.7"/>
    <n v="0"/>
    <m/>
    <m/>
    <m/>
    <m/>
    <m/>
    <m/>
    <m/>
    <m/>
    <m/>
    <m/>
    <m/>
    <m/>
    <m/>
    <m/>
    <m/>
    <m/>
    <m/>
    <m/>
    <m/>
    <m/>
    <n v="5"/>
    <n v="1"/>
    <n v="1"/>
    <n v="0"/>
    <s v="2021-03-31T10:30:00.000+03:00"/>
    <s v="N/A"/>
    <m/>
    <d v="2021-03-31T00:00:00"/>
    <d v="2021-03-31T00:00:00"/>
    <s v="abdiqani"/>
    <m/>
    <s v="2021-03-31T10:07:00.000+03:00"/>
    <s v="Charcoal"/>
    <n v="1"/>
    <n v="0"/>
    <n v="0"/>
    <n v="0"/>
    <n v="0"/>
    <n v="0"/>
    <n v="11.76"/>
    <n v="0"/>
    <m/>
    <m/>
    <m/>
    <m/>
    <m/>
    <m/>
    <m/>
    <m/>
    <m/>
    <m/>
    <m/>
    <m/>
    <m/>
    <m/>
    <m/>
    <m/>
    <m/>
    <m/>
    <m/>
    <m/>
    <n v="5"/>
    <n v="1"/>
    <n v="1"/>
    <n v="0"/>
    <s v="N/A"/>
    <x v="0"/>
    <m/>
    <n v="0.38000000000000078"/>
    <n v="0"/>
    <n v="1.9399999999999995"/>
    <n v="0"/>
    <n v="0"/>
    <n v="0"/>
    <n v="0"/>
    <n v="0"/>
    <n v="0"/>
    <n v="0"/>
    <n v="0"/>
    <n v="0"/>
    <n v="0.77333333333333343"/>
    <n v="0"/>
    <n v="0"/>
    <n v="0"/>
    <n v="2.2813333333333334E-5"/>
    <n v="0"/>
    <n v="0"/>
    <n v="0"/>
    <n v="2.2813333333333334E-5"/>
    <n v="1"/>
    <n v="0"/>
    <n v="0"/>
    <n v="0"/>
    <n v="3.6666666666666665"/>
    <n v="2.3333333333333335"/>
    <n v="1"/>
    <n v="0"/>
    <n v="4.7"/>
    <n v="0.1645390070921986"/>
    <x v="1"/>
  </r>
  <r>
    <d v="2021-03-28T00:00:00"/>
    <d v="2021-03-28T00:00:00"/>
    <x v="3"/>
    <m/>
    <s v="2021-03-28T14:09:00.000+03:00"/>
    <n v="135768361"/>
    <n v="9.8450000000000006"/>
    <n v="0"/>
    <m/>
    <m/>
    <m/>
    <m/>
    <m/>
    <m/>
    <m/>
    <m/>
    <m/>
    <m/>
    <n v="0"/>
    <n v="0"/>
    <n v="0"/>
    <n v="0"/>
    <m/>
    <s v="NO/may"/>
    <m/>
    <s v="2021-03-29T14:00:00.000+03:00"/>
    <m/>
    <d v="2021-03-29T00:00:00"/>
    <d v="2021-03-29T00:00:00"/>
    <s v="llbaan khalif"/>
    <m/>
    <s v="2021-03-29T14:07:00.000+03:00"/>
    <s v="Charcoal"/>
    <n v="1"/>
    <n v="0"/>
    <n v="0"/>
    <n v="0"/>
    <n v="0"/>
    <n v="0"/>
    <n v="9"/>
    <n v="0"/>
    <m/>
    <m/>
    <m/>
    <m/>
    <m/>
    <m/>
    <m/>
    <m/>
    <m/>
    <m/>
    <m/>
    <m/>
    <m/>
    <m/>
    <m/>
    <m/>
    <m/>
    <m/>
    <m/>
    <m/>
    <n v="3"/>
    <n v="3"/>
    <n v="4"/>
    <n v="1"/>
    <s v="2021-03-30T13:30:00.000+03:00"/>
    <s v="Mya wax su aal ah maqabo aniga"/>
    <m/>
    <d v="2021-03-30T00:00:00"/>
    <d v="2021-03-30T00:00:00"/>
    <s v="liibaan khaliif cilmi"/>
    <m/>
    <s v="2021-03-30T10:09:00.000+03:00"/>
    <s v="Charcoal"/>
    <n v="1"/>
    <n v="0"/>
    <n v="0"/>
    <n v="0"/>
    <n v="0"/>
    <n v="0"/>
    <n v="8.1"/>
    <n v="0"/>
    <m/>
    <m/>
    <m/>
    <m/>
    <m/>
    <m/>
    <m/>
    <m/>
    <m/>
    <m/>
    <m/>
    <m/>
    <m/>
    <m/>
    <m/>
    <m/>
    <m/>
    <m/>
    <m/>
    <m/>
    <n v="3"/>
    <n v="3"/>
    <n v="4"/>
    <n v="1"/>
    <s v="2021-03-31T10:00:00.000+03:00"/>
    <s v="Wax su aal ah majiraan wll"/>
    <m/>
    <d v="2021-03-31T00:00:00"/>
    <d v="2021-03-31T00:00:00"/>
    <s v="liibaan khaliif"/>
    <m/>
    <s v="2021-03-31T10:24:00.000+03:00"/>
    <s v="Charcoal"/>
    <n v="1"/>
    <n v="0"/>
    <n v="0"/>
    <n v="0"/>
    <n v="0"/>
    <n v="0"/>
    <n v="7.2"/>
    <n v="0"/>
    <m/>
    <m/>
    <m/>
    <m/>
    <m/>
    <m/>
    <m/>
    <m/>
    <m/>
    <m/>
    <m/>
    <m/>
    <m/>
    <m/>
    <m/>
    <m/>
    <m/>
    <m/>
    <m/>
    <m/>
    <n v="3"/>
    <n v="3"/>
    <n v="4"/>
    <n v="1"/>
    <s v="Mya"/>
    <x v="3"/>
    <m/>
    <n v="0.84500000000000064"/>
    <n v="0.90000000000000036"/>
    <n v="0.89999999999999947"/>
    <n v="0"/>
    <n v="0"/>
    <n v="0"/>
    <n v="0"/>
    <n v="0"/>
    <n v="0"/>
    <n v="0"/>
    <n v="0"/>
    <n v="0"/>
    <n v="0.88166666666666682"/>
    <n v="0"/>
    <n v="0"/>
    <n v="0"/>
    <n v="2.6009166666666668E-5"/>
    <n v="0"/>
    <n v="0"/>
    <n v="0"/>
    <n v="2.6009166666666668E-5"/>
    <n v="1"/>
    <n v="0"/>
    <n v="0"/>
    <n v="0"/>
    <n v="3"/>
    <n v="3"/>
    <n v="4"/>
    <n v="1"/>
    <n v="8.7000000000000011"/>
    <n v="0.10134099616858239"/>
    <x v="1"/>
  </r>
  <r>
    <d v="2021-03-28T00:00:00"/>
    <d v="2021-03-28T00:00:00"/>
    <x v="13"/>
    <m/>
    <s v="2021-03-28T15:57:00.000+03:00"/>
    <n v="140832748"/>
    <n v="13.77"/>
    <n v="0"/>
    <m/>
    <m/>
    <m/>
    <m/>
    <m/>
    <m/>
    <m/>
    <m/>
    <m/>
    <m/>
    <n v="0"/>
    <n v="0"/>
    <n v="0"/>
    <n v="0"/>
    <m/>
    <s v="NO/may"/>
    <m/>
    <s v="2021-03-29T16:19:00.000+03:00"/>
    <m/>
    <d v="2021-03-29T00:00:00"/>
    <d v="2021-03-29T00:00:00"/>
    <s v="cumarxuseen"/>
    <m/>
    <s v="2021-03-29T16:37:00.000+03:00"/>
    <s v="Charcoal"/>
    <n v="1"/>
    <n v="0"/>
    <n v="0"/>
    <n v="0"/>
    <n v="0"/>
    <n v="0"/>
    <n v="12.36"/>
    <n v="0"/>
    <m/>
    <m/>
    <m/>
    <m/>
    <m/>
    <m/>
    <m/>
    <m/>
    <m/>
    <m/>
    <m/>
    <m/>
    <m/>
    <m/>
    <m/>
    <m/>
    <m/>
    <m/>
    <m/>
    <m/>
    <n v="3"/>
    <n v="1"/>
    <n v="3"/>
    <n v="0"/>
    <s v="2021-03-30T16:13:00.000+03:00"/>
    <s v="Maya"/>
    <m/>
    <d v="2021-03-30T00:00:00"/>
    <d v="2021-03-30T00:00:00"/>
    <s v="cumarxuseen"/>
    <m/>
    <s v="2021-03-30T16:16:00.000+03:00"/>
    <s v="Charcoal"/>
    <n v="1"/>
    <n v="0"/>
    <n v="0"/>
    <n v="0"/>
    <n v="0"/>
    <n v="0"/>
    <n v="11.12"/>
    <n v="0"/>
    <m/>
    <m/>
    <m/>
    <m/>
    <m/>
    <m/>
    <m/>
    <m/>
    <m/>
    <m/>
    <m/>
    <m/>
    <m/>
    <m/>
    <m/>
    <m/>
    <m/>
    <m/>
    <m/>
    <m/>
    <n v="3"/>
    <n v="1"/>
    <n v="3"/>
    <n v="0"/>
    <s v="2021-03-31T16:15:00.000+03:00"/>
    <s v="Maya"/>
    <m/>
    <d v="2021-03-31T00:00:00"/>
    <d v="2021-03-31T00:00:00"/>
    <s v="cumarxuseen"/>
    <m/>
    <s v="2021-03-31T16:30:00.000+03:00"/>
    <s v="Charcoal"/>
    <n v="1"/>
    <n v="0"/>
    <n v="0"/>
    <n v="0"/>
    <n v="0"/>
    <n v="0"/>
    <n v="10.210000000000001"/>
    <n v="0"/>
    <m/>
    <m/>
    <m/>
    <m/>
    <m/>
    <m/>
    <m/>
    <m/>
    <m/>
    <m/>
    <m/>
    <m/>
    <m/>
    <m/>
    <m/>
    <m/>
    <m/>
    <m/>
    <m/>
    <m/>
    <n v="5"/>
    <n v="1"/>
    <n v="1"/>
    <n v="0"/>
    <s v="N/A"/>
    <x v="0"/>
    <m/>
    <n v="1.4100000000000001"/>
    <n v="1.2400000000000002"/>
    <n v="0.90999999999999837"/>
    <n v="0"/>
    <n v="0"/>
    <n v="0"/>
    <n v="0"/>
    <n v="0"/>
    <n v="0"/>
    <n v="0"/>
    <n v="0"/>
    <n v="0"/>
    <n v="1.1866666666666663"/>
    <n v="0"/>
    <n v="0"/>
    <n v="0"/>
    <n v="3.5006666666666658E-5"/>
    <n v="0"/>
    <n v="0"/>
    <n v="0"/>
    <n v="3.5006666666666658E-5"/>
    <n v="1"/>
    <n v="0"/>
    <n v="0"/>
    <n v="0"/>
    <n v="3.6666666666666665"/>
    <n v="1"/>
    <n v="2.3333333333333335"/>
    <n v="0"/>
    <n v="4.9666666666666668"/>
    <n v="0.23892617449664422"/>
    <x v="1"/>
  </r>
  <r>
    <d v="2021-03-28T00:00:00"/>
    <d v="2021-03-28T00:00:00"/>
    <x v="21"/>
    <m/>
    <s v="2021-03-28T10:27:00.000+03:00"/>
    <n v="140813975"/>
    <n v="8"/>
    <n v="0"/>
    <m/>
    <m/>
    <m/>
    <m/>
    <m/>
    <m/>
    <m/>
    <m/>
    <m/>
    <m/>
    <n v="0"/>
    <n v="0"/>
    <n v="0"/>
    <n v="0"/>
    <m/>
    <s v="NO/may"/>
    <m/>
    <s v="2021-04-29T10:35:00.000+03:00"/>
    <m/>
    <d v="2021-03-29T00:00:00"/>
    <d v="2021-03-29T00:00:00"/>
    <s v="caydarus ahmed"/>
    <m/>
    <s v="2021-03-29T09:38:00.000+03:00"/>
    <s v="Charcoal"/>
    <n v="1"/>
    <n v="0"/>
    <n v="0"/>
    <n v="0"/>
    <n v="0"/>
    <n v="0"/>
    <n v="4"/>
    <n v="0"/>
    <m/>
    <m/>
    <m/>
    <m/>
    <m/>
    <m/>
    <m/>
    <m/>
    <m/>
    <m/>
    <m/>
    <m/>
    <m/>
    <m/>
    <m/>
    <m/>
    <m/>
    <m/>
    <m/>
    <m/>
    <n v="3"/>
    <n v="2"/>
    <n v="3"/>
    <n v="1"/>
    <s v="2021-03-29T09:41:00.000+03:00"/>
    <s v="She does not given any idea"/>
    <m/>
    <d v="2021-03-30T00:00:00"/>
    <d v="2021-03-30T00:00:00"/>
    <s v="caydarus ahmed"/>
    <m/>
    <s v="2021-03-30T09:32:00.000+03:00"/>
    <s v="Charcoal"/>
    <n v="1"/>
    <n v="0"/>
    <n v="0"/>
    <n v="0"/>
    <n v="0"/>
    <n v="0"/>
    <n v="2.1"/>
    <n v="0"/>
    <m/>
    <m/>
    <m/>
    <m/>
    <m/>
    <m/>
    <m/>
    <m/>
    <m/>
    <m/>
    <m/>
    <m/>
    <m/>
    <m/>
    <m/>
    <m/>
    <m/>
    <m/>
    <m/>
    <m/>
    <n v="3"/>
    <n v="2"/>
    <n v="3"/>
    <n v="3"/>
    <s v="2021-03-31T10:14:00.000+03:00"/>
    <s v="Maya"/>
    <m/>
    <d v="2021-03-31T00:00:00"/>
    <d v="2021-04-16T00:00:00"/>
    <s v="caydarus ahmed"/>
    <m/>
    <s v="2021-03-31T09:56:00.000+03:00"/>
    <s v="Charcoal"/>
    <n v="1"/>
    <n v="0"/>
    <n v="0"/>
    <n v="0"/>
    <n v="0"/>
    <n v="0"/>
    <n v="1.6"/>
    <n v="0"/>
    <m/>
    <m/>
    <m/>
    <m/>
    <m/>
    <m/>
    <m/>
    <m/>
    <m/>
    <m/>
    <m/>
    <m/>
    <m/>
    <m/>
    <m/>
    <m/>
    <m/>
    <m/>
    <m/>
    <m/>
    <n v="3"/>
    <n v="3"/>
    <n v="3"/>
    <n v="3"/>
    <s v="Si qaladan ayaa lo isticmaaley girgiraha aqoona loma laha sidaa lo isticmaalo"/>
    <x v="0"/>
    <m/>
    <n v="4"/>
    <n v="1.9"/>
    <n v="0.5"/>
    <n v="0"/>
    <n v="0"/>
    <n v="0"/>
    <n v="0"/>
    <n v="0"/>
    <n v="0"/>
    <n v="0"/>
    <n v="0"/>
    <n v="0"/>
    <n v="2.1333333333333333"/>
    <n v="0"/>
    <n v="0"/>
    <n v="0"/>
    <n v="6.2933333333333336E-5"/>
    <n v="0"/>
    <n v="0"/>
    <n v="0"/>
    <n v="6.2933333333333336E-5"/>
    <n v="1"/>
    <n v="0"/>
    <n v="0"/>
    <n v="0"/>
    <n v="3"/>
    <n v="2.3333333333333335"/>
    <n v="3"/>
    <n v="2.3333333333333335"/>
    <n v="8.2333333333333343"/>
    <n v="0.25910931174089064"/>
    <x v="1"/>
  </r>
  <r>
    <d v="2021-03-28T00:00:00"/>
    <d v="2021-04-07T00:00:00"/>
    <x v="21"/>
    <m/>
    <s v="2021-03-28T10:15:00+03:00"/>
    <n v="128543800"/>
    <n v="4.5"/>
    <n v="0"/>
    <m/>
    <m/>
    <m/>
    <m/>
    <m/>
    <m/>
    <m/>
    <m/>
    <m/>
    <m/>
    <n v="0"/>
    <n v="0"/>
    <n v="0"/>
    <n v="0"/>
    <m/>
    <s v="NO/may"/>
    <m/>
    <s v="2021-04-29T10:25:00+03:00"/>
    <m/>
    <d v="2021-03-29T00:00:00"/>
    <d v="2021-04-07T00:00:00"/>
    <s v="caydarus ahmed"/>
    <m/>
    <s v="2021-03-29T10:06:00.000+03:00"/>
    <s v="Charcoal"/>
    <n v="1"/>
    <n v="0"/>
    <n v="0"/>
    <n v="0"/>
    <n v="0"/>
    <n v="0"/>
    <n v="3.2"/>
    <n v="0"/>
    <m/>
    <m/>
    <m/>
    <m/>
    <m/>
    <m/>
    <m/>
    <m/>
    <m/>
    <m/>
    <m/>
    <m/>
    <m/>
    <m/>
    <m/>
    <m/>
    <m/>
    <m/>
    <m/>
    <m/>
    <n v="7"/>
    <n v="4"/>
    <n v="4"/>
    <n v="4"/>
    <s v="2021-03-29T10:10:00.000+03:00"/>
    <s v="She advice to burn continues progress of jikokoa"/>
    <m/>
    <d v="2021-03-30T00:00:00"/>
    <d v="2021-03-30T00:00:00"/>
    <s v="caydarus ahmed"/>
    <m/>
    <s v="2021-03-30T10:01:00.000+03:00"/>
    <s v="Charcoal"/>
    <n v="1"/>
    <n v="0"/>
    <n v="0"/>
    <n v="0"/>
    <n v="0"/>
    <n v="0"/>
    <n v="0"/>
    <n v="2.2000000000000002"/>
    <m/>
    <m/>
    <m/>
    <m/>
    <m/>
    <m/>
    <m/>
    <m/>
    <m/>
    <m/>
    <m/>
    <m/>
    <m/>
    <m/>
    <m/>
    <m/>
    <m/>
    <m/>
    <m/>
    <m/>
    <n v="7"/>
    <n v="4"/>
    <n v="5"/>
    <n v="3"/>
    <s v="2021-03-31T10:37:00.000+03:00"/>
    <s v="Maya"/>
    <m/>
    <d v="2021-03-31T00:00:00"/>
    <d v="2021-03-31T00:00:00"/>
    <s v="caydarus ahmed"/>
    <m/>
    <s v="2021-03-31T10:22:00.000+03:00"/>
    <s v="Charcoal"/>
    <n v="1"/>
    <n v="0"/>
    <n v="0"/>
    <n v="0"/>
    <n v="0"/>
    <n v="0"/>
    <n v="1.8"/>
    <n v="0"/>
    <m/>
    <m/>
    <m/>
    <m/>
    <m/>
    <m/>
    <m/>
    <m/>
    <m/>
    <m/>
    <m/>
    <m/>
    <m/>
    <m/>
    <m/>
    <m/>
    <m/>
    <m/>
    <m/>
    <m/>
    <n v="7"/>
    <n v="4"/>
    <n v="3"/>
    <n v="3"/>
    <s v="Maya"/>
    <x v="0"/>
    <m/>
    <n v="1.2999999999999998"/>
    <n v="3.2"/>
    <n v="0.40000000000000013"/>
    <n v="0"/>
    <n v="0"/>
    <n v="0"/>
    <n v="0"/>
    <n v="0"/>
    <n v="0"/>
    <n v="0"/>
    <n v="0"/>
    <n v="0"/>
    <n v="1.6333333333333335"/>
    <n v="0"/>
    <n v="0"/>
    <n v="0"/>
    <n v="4.8183333333333337E-5"/>
    <n v="0"/>
    <n v="0"/>
    <n v="0"/>
    <n v="4.8183333333333337E-5"/>
    <n v="1"/>
    <n v="0"/>
    <n v="0"/>
    <n v="0"/>
    <n v="7"/>
    <n v="4"/>
    <n v="4"/>
    <n v="3.3333333333333335"/>
    <n v="13.366666666666667"/>
    <n v="0.12219451371571073"/>
    <x v="1"/>
  </r>
  <r>
    <d v="2021-03-28T00:00:00"/>
    <d v="2021-03-28T00:00:00"/>
    <x v="13"/>
    <m/>
    <s v="2021-03-28T17:29:00.000+03:00"/>
    <n v="132565193"/>
    <n v="18.53"/>
    <n v="0"/>
    <m/>
    <m/>
    <m/>
    <m/>
    <m/>
    <m/>
    <m/>
    <m/>
    <m/>
    <m/>
    <n v="0"/>
    <n v="0"/>
    <n v="0"/>
    <n v="0"/>
    <m/>
    <s v="NO/may"/>
    <m/>
    <s v="2021-03-29T17:30:00.000+03:00"/>
    <m/>
    <d v="2021-03-29T00:00:00"/>
    <d v="2021-03-29T00:00:00"/>
    <s v="cumarxuseen"/>
    <m/>
    <s v="2021-03-29T17:48:00.000+03:00"/>
    <s v="Charcoal"/>
    <n v="1"/>
    <n v="0"/>
    <n v="0"/>
    <n v="0"/>
    <n v="0"/>
    <n v="0"/>
    <n v="17.45"/>
    <n v="0"/>
    <m/>
    <m/>
    <m/>
    <m/>
    <m/>
    <m/>
    <m/>
    <m/>
    <m/>
    <m/>
    <m/>
    <m/>
    <m/>
    <m/>
    <m/>
    <m/>
    <m/>
    <m/>
    <m/>
    <m/>
    <n v="4"/>
    <n v="1"/>
    <n v="3"/>
    <n v="0"/>
    <s v="2021-03-30T17:30:00.000+03:00"/>
    <s v="Maya"/>
    <m/>
    <d v="2021-03-30T00:00:00"/>
    <d v="2021-03-30T00:00:00"/>
    <s v="cumarxuseen"/>
    <m/>
    <s v="2021-03-30T17:39:00.000+03:00"/>
    <s v="Charcoal"/>
    <n v="1"/>
    <n v="0"/>
    <n v="0"/>
    <n v="0"/>
    <n v="0"/>
    <n v="0"/>
    <n v="16.41"/>
    <n v="0"/>
    <m/>
    <m/>
    <m/>
    <m/>
    <m/>
    <m/>
    <m/>
    <m/>
    <m/>
    <m/>
    <m/>
    <m/>
    <m/>
    <m/>
    <m/>
    <m/>
    <m/>
    <m/>
    <m/>
    <m/>
    <n v="4"/>
    <n v="1"/>
    <n v="3"/>
    <n v="0"/>
    <s v="2021-03-31T17:23:00.000+03:00"/>
    <s v="Maya"/>
    <m/>
    <d v="2021-03-31T00:00:00"/>
    <d v="2021-03-31T00:00:00"/>
    <s v="cumarxuseen"/>
    <m/>
    <s v="2021-03-31T19:11:00.000+03:00"/>
    <s v="Charcoal"/>
    <n v="1"/>
    <n v="0"/>
    <n v="0"/>
    <n v="0"/>
    <n v="0"/>
    <n v="0"/>
    <n v="15.32"/>
    <n v="0"/>
    <m/>
    <m/>
    <m/>
    <m/>
    <m/>
    <m/>
    <m/>
    <m/>
    <m/>
    <m/>
    <m/>
    <m/>
    <m/>
    <m/>
    <m/>
    <m/>
    <m/>
    <m/>
    <m/>
    <m/>
    <n v="4"/>
    <n v="1"/>
    <n v="3"/>
    <n v="0"/>
    <s v="N/A"/>
    <x v="0"/>
    <m/>
    <n v="1.0800000000000018"/>
    <n v="1.0399999999999991"/>
    <n v="1.0899999999999999"/>
    <n v="0"/>
    <n v="0"/>
    <n v="0"/>
    <n v="0"/>
    <n v="0"/>
    <n v="0"/>
    <n v="0"/>
    <n v="0"/>
    <n v="0"/>
    <n v="1.0700000000000003"/>
    <n v="0"/>
    <n v="0"/>
    <n v="0"/>
    <n v="3.1565000000000007E-5"/>
    <n v="0"/>
    <n v="0"/>
    <n v="0"/>
    <n v="3.1565000000000007E-5"/>
    <n v="1"/>
    <n v="0"/>
    <n v="0"/>
    <n v="0"/>
    <n v="4"/>
    <n v="1"/>
    <n v="3"/>
    <n v="0"/>
    <n v="5.8"/>
    <n v="0.18448275862068972"/>
    <x v="1"/>
  </r>
  <r>
    <d v="2021-03-28T00:00:00"/>
    <d v="2021-03-28T00:00:00"/>
    <x v="13"/>
    <m/>
    <s v="2021-03-28T19:14:00.000+03:00"/>
    <n v="141693455"/>
    <n v="22.21"/>
    <n v="0"/>
    <m/>
    <m/>
    <m/>
    <m/>
    <m/>
    <m/>
    <m/>
    <m/>
    <m/>
    <m/>
    <n v="0"/>
    <n v="0"/>
    <n v="0"/>
    <n v="0"/>
    <m/>
    <s v="NO/may"/>
    <m/>
    <s v="2021-03-29T18:00:00.000+03:00"/>
    <m/>
    <d v="2021-03-29T00:00:00"/>
    <d v="2021-03-29T00:00:00"/>
    <s v="cumarxuseen"/>
    <m/>
    <s v="2021-03-29T19:35:00.000+03:00"/>
    <s v="Charcoal"/>
    <n v="1"/>
    <n v="0"/>
    <n v="0"/>
    <n v="0"/>
    <n v="0"/>
    <n v="0"/>
    <n v="21.13"/>
    <n v="0"/>
    <m/>
    <m/>
    <m/>
    <m/>
    <m/>
    <m/>
    <m/>
    <m/>
    <m/>
    <m/>
    <m/>
    <m/>
    <m/>
    <m/>
    <m/>
    <m/>
    <m/>
    <m/>
    <m/>
    <m/>
    <n v="7"/>
    <n v="3"/>
    <n v="5"/>
    <n v="1"/>
    <s v="2021-03-30T19:30:00.000+03:00"/>
    <s v="Maya"/>
    <m/>
    <d v="2021-03-30T00:00:00"/>
    <d v="2021-03-30T00:00:00"/>
    <s v="cumarxuseen"/>
    <m/>
    <s v="2021-03-30T19:24:00.000+03:00"/>
    <s v="Charcoal"/>
    <n v="1"/>
    <n v="0"/>
    <n v="0"/>
    <n v="0"/>
    <n v="0"/>
    <n v="0"/>
    <n v="19.68"/>
    <n v="0"/>
    <m/>
    <m/>
    <m/>
    <m/>
    <m/>
    <m/>
    <m/>
    <m/>
    <m/>
    <m/>
    <m/>
    <m/>
    <m/>
    <m/>
    <m/>
    <m/>
    <m/>
    <m/>
    <m/>
    <m/>
    <n v="7"/>
    <n v="3"/>
    <n v="5"/>
    <n v="1"/>
    <s v="2021-03-31T19:26:00.000+03:00"/>
    <s v="Maya"/>
    <m/>
    <d v="2021-03-31T00:00:00"/>
    <d v="2021-04-16T00:00:00"/>
    <s v="cumarxuseen"/>
    <m/>
    <s v="2021-03-31T19:17:00.000+03:00"/>
    <s v="Charcoal"/>
    <n v="1"/>
    <n v="0"/>
    <n v="0"/>
    <n v="0"/>
    <n v="0"/>
    <n v="0"/>
    <n v="16.12"/>
    <n v="0"/>
    <m/>
    <m/>
    <m/>
    <m/>
    <m/>
    <m/>
    <m/>
    <m/>
    <m/>
    <m/>
    <m/>
    <m/>
    <m/>
    <m/>
    <m/>
    <m/>
    <m/>
    <m/>
    <m/>
    <m/>
    <n v="7"/>
    <n v="4"/>
    <n v="5"/>
    <n v="0"/>
    <s v="Girgiraha waxa lo isticmaaley si qaldan wan u sharaxey qaabka saxda ah"/>
    <x v="0"/>
    <m/>
    <n v="1.0800000000000018"/>
    <n v="1.4499999999999993"/>
    <n v="3.5599999999999987"/>
    <n v="0"/>
    <n v="0"/>
    <n v="0"/>
    <n v="0"/>
    <n v="0"/>
    <n v="0"/>
    <n v="0"/>
    <n v="0"/>
    <n v="0"/>
    <n v="2.0299999999999998"/>
    <n v="0"/>
    <n v="0"/>
    <n v="0"/>
    <n v="5.9884999999999987E-5"/>
    <n v="0"/>
    <n v="0"/>
    <n v="0"/>
    <n v="5.9884999999999987E-5"/>
    <n v="1"/>
    <n v="0"/>
    <n v="0"/>
    <n v="0"/>
    <n v="7"/>
    <n v="3.3333333333333335"/>
    <n v="5"/>
    <n v="0.66666666666666663"/>
    <n v="11.700000000000001"/>
    <n v="0.17350427350427347"/>
    <x v="1"/>
  </r>
  <r>
    <d v="2021-03-27T00:00:00"/>
    <d v="2021-03-30T00:00:00"/>
    <x v="22"/>
    <m/>
    <s v="2021-03-27T09:46:00.000+03:00"/>
    <n v="138609645"/>
    <n v="1"/>
    <n v="0"/>
    <m/>
    <m/>
    <m/>
    <m/>
    <m/>
    <m/>
    <m/>
    <m/>
    <m/>
    <m/>
    <n v="0"/>
    <n v="0"/>
    <n v="10"/>
    <n v="0"/>
    <m/>
    <s v="NO/may"/>
    <m/>
    <s v="2021-03-28T09:51:00.000+03:00"/>
    <m/>
    <d v="2021-03-28T00:00:00"/>
    <d v="2021-03-30T00:00:00"/>
    <s v="farhanfarah"/>
    <m/>
    <s v="2021-03-28T09:44:00.000+03:00"/>
    <s v="Charcoal LPG"/>
    <n v="1"/>
    <n v="0"/>
    <n v="1"/>
    <n v="0"/>
    <n v="0"/>
    <n v="0"/>
    <n v="0.73"/>
    <n v="0"/>
    <m/>
    <m/>
    <m/>
    <m/>
    <m/>
    <m/>
    <m/>
    <m/>
    <m/>
    <m/>
    <m/>
    <m/>
    <m/>
    <m/>
    <m/>
    <n v="8.1999999999999993"/>
    <n v="0"/>
    <m/>
    <m/>
    <m/>
    <n v="3"/>
    <n v="4"/>
    <n v="1"/>
    <n v="0"/>
    <s v="2021-03-29T09:45:00.000+03:00"/>
    <s v="No"/>
    <m/>
    <d v="2021-03-29T00:00:00"/>
    <d v="2021-03-30T00:00:00"/>
    <s v="farhanfarah"/>
    <m/>
    <s v="2021-03-29T09:46:00.000+03:00"/>
    <s v="Charcoal LPG"/>
    <n v="1"/>
    <n v="0"/>
    <n v="1"/>
    <n v="0"/>
    <n v="0"/>
    <n v="0"/>
    <n v="0.27"/>
    <n v="33"/>
    <m/>
    <m/>
    <m/>
    <m/>
    <m/>
    <m/>
    <m/>
    <m/>
    <m/>
    <m/>
    <m/>
    <m/>
    <m/>
    <m/>
    <m/>
    <n v="7.1"/>
    <n v="0"/>
    <m/>
    <m/>
    <m/>
    <n v="3"/>
    <n v="4"/>
    <n v="1"/>
    <n v="0"/>
    <s v="2021-03-30T09:45:00.000+03:00"/>
    <s v="No"/>
    <m/>
    <d v="2021-03-30T00:00:00"/>
    <d v="2021-03-30T00:00:00"/>
    <s v="farhanfarah"/>
    <m/>
    <s v="2021-03-30T10:04:00.000+03:00"/>
    <s v="Charcoal LPG"/>
    <n v="1"/>
    <n v="0"/>
    <n v="1"/>
    <n v="0"/>
    <n v="0"/>
    <n v="0"/>
    <n v="32.200000000000003"/>
    <n v="0"/>
    <m/>
    <m/>
    <m/>
    <m/>
    <m/>
    <m/>
    <m/>
    <m/>
    <m/>
    <m/>
    <m/>
    <m/>
    <m/>
    <m/>
    <m/>
    <n v="6.5"/>
    <n v="0"/>
    <m/>
    <m/>
    <m/>
    <n v="3"/>
    <n v="4"/>
    <n v="1"/>
    <n v="0"/>
    <s v="No"/>
    <x v="2"/>
    <m/>
    <n v="0.27"/>
    <n v="0.45999999999999996"/>
    <n v="1.0700000000000003"/>
    <n v="0"/>
    <n v="0"/>
    <n v="0"/>
    <n v="1.8000000000000007"/>
    <n v="1.0999999999999996"/>
    <n v="0.59999999999999964"/>
    <n v="0"/>
    <n v="0"/>
    <n v="0"/>
    <n v="0.60000000000000009"/>
    <n v="0"/>
    <n v="1.1666666666666667"/>
    <n v="0"/>
    <n v="1.77E-5"/>
    <n v="0"/>
    <n v="5.5183333333333337E-5"/>
    <n v="0"/>
    <n v="7.2883333333333334E-5"/>
    <n v="0.24285387605762634"/>
    <n v="0"/>
    <n v="0.75714612394237368"/>
    <n v="0"/>
    <n v="3"/>
    <n v="4"/>
    <n v="1"/>
    <n v="0"/>
    <n v="5.7"/>
    <n v="0.10526315789473685"/>
    <x v="1"/>
  </r>
  <r>
    <d v="2021-03-27T00:00:00"/>
    <d v="2021-03-30T00:00:00"/>
    <x v="15"/>
    <m/>
    <s v="2021-03-27T09:17:00.000+03:00"/>
    <n v="132645821"/>
    <n v="1"/>
    <n v="0"/>
    <m/>
    <m/>
    <m/>
    <m/>
    <m/>
    <m/>
    <m/>
    <m/>
    <m/>
    <m/>
    <n v="0"/>
    <n v="0"/>
    <n v="0"/>
    <n v="0"/>
    <m/>
    <s v="NO/may"/>
    <m/>
    <s v="2021-03-28T09:26:00.000+03:00"/>
    <m/>
    <d v="2021-03-28T00:00:00"/>
    <d v="2021-03-30T00:00:00"/>
    <s v="mohamedaliaden"/>
    <m/>
    <s v="2021-03-28T09:19:00.000+03:00"/>
    <s v="Charcoal"/>
    <n v="1"/>
    <n v="0"/>
    <n v="0"/>
    <n v="0"/>
    <n v="0"/>
    <n v="0"/>
    <n v="0.155"/>
    <n v="1.42"/>
    <m/>
    <m/>
    <m/>
    <m/>
    <m/>
    <m/>
    <m/>
    <m/>
    <m/>
    <m/>
    <m/>
    <m/>
    <m/>
    <m/>
    <m/>
    <m/>
    <m/>
    <m/>
    <m/>
    <m/>
    <n v="5"/>
    <n v="2"/>
    <n v="1"/>
    <n v="0"/>
    <s v="2021-03-29T09:25:00.000+03:00"/>
    <s v="Appreciation to Burn jikokoa"/>
    <m/>
    <d v="2021-03-29T00:00:00"/>
    <d v="2021-03-30T00:00:00"/>
    <s v="mohamedaliaden"/>
    <m/>
    <s v="2021-03-29T09:05:00.000+03:00"/>
    <s v="Charcoal"/>
    <n v="1"/>
    <n v="0"/>
    <n v="0"/>
    <n v="0"/>
    <n v="0"/>
    <n v="0"/>
    <n v="0.26100000000000001"/>
    <n v="0.7"/>
    <m/>
    <m/>
    <m/>
    <m/>
    <m/>
    <m/>
    <m/>
    <m/>
    <m/>
    <m/>
    <m/>
    <m/>
    <m/>
    <m/>
    <m/>
    <m/>
    <m/>
    <m/>
    <m/>
    <m/>
    <n v="7"/>
    <n v="2"/>
    <n v="1"/>
    <n v="0"/>
    <s v="2021-03-30T09:10:00.000+03:00"/>
    <s v="Appreciation once again encourage the co to continue the good work"/>
    <m/>
    <d v="2021-03-30T00:00:00"/>
    <d v="2021-03-30T00:00:00"/>
    <s v="mohamedaliaden"/>
    <m/>
    <s v="2021-03-30T09:10:00.000+03:00"/>
    <s v="Charcoal"/>
    <n v="1"/>
    <n v="0"/>
    <n v="0"/>
    <n v="0"/>
    <n v="0"/>
    <n v="0"/>
    <n v="0.34"/>
    <n v="0"/>
    <m/>
    <m/>
    <m/>
    <m/>
    <m/>
    <m/>
    <m/>
    <m/>
    <m/>
    <m/>
    <m/>
    <m/>
    <m/>
    <m/>
    <m/>
    <m/>
    <m/>
    <m/>
    <m/>
    <m/>
    <n v="5"/>
    <n v="2"/>
    <n v="1"/>
    <n v="0"/>
    <s v="Appreciation good as before"/>
    <x v="0"/>
    <m/>
    <n v="0.84499999999999997"/>
    <n v="1.3140000000000001"/>
    <n v="0.621"/>
    <n v="0"/>
    <n v="0"/>
    <n v="0"/>
    <n v="0"/>
    <n v="0"/>
    <n v="0"/>
    <n v="0"/>
    <n v="0"/>
    <n v="0"/>
    <n v="0.92666666666666664"/>
    <n v="0"/>
    <n v="0"/>
    <n v="0"/>
    <n v="2.7336666666666665E-5"/>
    <n v="0"/>
    <n v="0"/>
    <n v="0"/>
    <n v="2.7336666666666665E-5"/>
    <n v="1"/>
    <n v="0"/>
    <n v="0"/>
    <n v="0"/>
    <n v="5.666666666666667"/>
    <n v="2"/>
    <n v="1"/>
    <n v="0"/>
    <n v="5.4333333333333336"/>
    <n v="0.17055214723926379"/>
    <x v="1"/>
  </r>
  <r>
    <d v="2021-03-27T00:00:00"/>
    <d v="2021-04-21T00:00:00"/>
    <x v="6"/>
    <m/>
    <s v="2021-03-27T09:30:00.000+03:00"/>
    <n v="148796824"/>
    <n v="1.9"/>
    <n v="0"/>
    <m/>
    <m/>
    <m/>
    <m/>
    <m/>
    <m/>
    <m/>
    <m/>
    <m/>
    <m/>
    <n v="0"/>
    <n v="0"/>
    <n v="0"/>
    <n v="1.9"/>
    <s v="Mya"/>
    <s v="NO/may"/>
    <m/>
    <s v="2021-03-28T09:37:00.000+03:00"/>
    <m/>
    <d v="2021-03-28T00:00:00"/>
    <d v="2021-03-30T00:00:00"/>
    <s v="maxamed cali"/>
    <m/>
    <s v="2021-03-28T09:36:00.000+03:00"/>
    <s v="Charcoal"/>
    <n v="1"/>
    <n v="0"/>
    <n v="0"/>
    <n v="0"/>
    <n v="0"/>
    <n v="0"/>
    <n v="0.5"/>
    <n v="0"/>
    <m/>
    <m/>
    <m/>
    <m/>
    <m/>
    <m/>
    <m/>
    <m/>
    <m/>
    <m/>
    <m/>
    <m/>
    <m/>
    <m/>
    <m/>
    <m/>
    <m/>
    <m/>
    <m/>
    <m/>
    <n v="5"/>
    <n v="2"/>
    <n v="2"/>
    <n v="0"/>
    <s v="2021-03-29T09:38:00.000+03:00"/>
    <s v="Maya shugran"/>
    <m/>
    <d v="2021-03-29T00:00:00"/>
    <d v="2021-03-30T00:00:00"/>
    <s v="maxamed cali"/>
    <m/>
    <s v="2021-03-29T09:22:00.000+03:00"/>
    <s v="Charcoal"/>
    <n v="1"/>
    <n v="0"/>
    <n v="0"/>
    <n v="0"/>
    <n v="0"/>
    <n v="0"/>
    <n v="0"/>
    <n v="2.5"/>
    <m/>
    <m/>
    <m/>
    <m/>
    <m/>
    <m/>
    <m/>
    <m/>
    <m/>
    <m/>
    <m/>
    <m/>
    <m/>
    <m/>
    <m/>
    <m/>
    <m/>
    <m/>
    <m/>
    <m/>
    <n v="5"/>
    <n v="2"/>
    <n v="2"/>
    <n v="0"/>
    <s v="2021-03-29T09:26:00.000+03:00"/>
    <s v="Mya shugrn"/>
    <m/>
    <d v="2021-03-30T00:00:00"/>
    <d v="2021-04-01T00:00:00"/>
    <s v="maxamed cali"/>
    <m/>
    <s v="2021-03-30T09:26:00.000+03:00"/>
    <s v="Charcoal"/>
    <n v="1"/>
    <n v="0"/>
    <n v="0"/>
    <n v="0"/>
    <n v="0"/>
    <n v="0"/>
    <n v="1.3"/>
    <n v="0"/>
    <m/>
    <m/>
    <m/>
    <m/>
    <m/>
    <m/>
    <m/>
    <m/>
    <m/>
    <m/>
    <m/>
    <m/>
    <m/>
    <m/>
    <m/>
    <m/>
    <m/>
    <m/>
    <m/>
    <m/>
    <n v="5"/>
    <n v="2"/>
    <n v="2"/>
    <n v="0"/>
    <s v="Maya thanks"/>
    <x v="3"/>
    <m/>
    <n v="1.4"/>
    <n v="0.5"/>
    <n v="1.2"/>
    <n v="0"/>
    <n v="0"/>
    <n v="0"/>
    <n v="0"/>
    <n v="0"/>
    <n v="0"/>
    <n v="0"/>
    <n v="0"/>
    <n v="0"/>
    <n v="1.0333333333333332"/>
    <n v="0"/>
    <n v="0"/>
    <n v="0"/>
    <n v="3.0483333333333327E-5"/>
    <n v="0"/>
    <n v="0"/>
    <n v="0"/>
    <n v="3.0483333333333327E-5"/>
    <n v="1"/>
    <n v="0"/>
    <n v="0"/>
    <n v="0"/>
    <n v="5"/>
    <n v="2"/>
    <n v="2"/>
    <n v="0"/>
    <n v="6.1"/>
    <n v="0.16939890710382513"/>
    <x v="1"/>
  </r>
  <r>
    <d v="2021-03-27T00:00:00"/>
    <d v="2021-03-27T00:00:00"/>
    <x v="15"/>
    <m/>
    <s v="2021-03-27T10:17:00.000+03:00"/>
    <n v="138789904"/>
    <n v="5.44"/>
    <n v="0"/>
    <m/>
    <m/>
    <m/>
    <m/>
    <m/>
    <m/>
    <m/>
    <m/>
    <m/>
    <m/>
    <n v="0"/>
    <n v="0"/>
    <n v="0"/>
    <n v="0"/>
    <m/>
    <s v="NO/may"/>
    <m/>
    <s v="2021-03-28T10:25:00.000+03:00"/>
    <m/>
    <d v="2021-03-28T00:00:00"/>
    <d v="2021-03-28T00:00:00"/>
    <s v="mohamedaliaden"/>
    <m/>
    <s v="2021-03-28T09:44:00.000+03:00"/>
    <s v="Charcoal"/>
    <n v="1"/>
    <n v="0"/>
    <n v="0"/>
    <n v="0"/>
    <n v="0"/>
    <n v="0"/>
    <n v="4.5999999999999996"/>
    <n v="0"/>
    <m/>
    <m/>
    <m/>
    <m/>
    <m/>
    <m/>
    <m/>
    <m/>
    <m/>
    <m/>
    <m/>
    <m/>
    <m/>
    <m/>
    <m/>
    <m/>
    <m/>
    <m/>
    <m/>
    <m/>
    <n v="0"/>
    <n v="1"/>
    <n v="0"/>
    <n v="0"/>
    <s v="2021-03-29T09:47:00.000+03:00"/>
    <s v="Nonr"/>
    <m/>
    <d v="2021-03-29T00:00:00"/>
    <d v="2021-03-29T00:00:00"/>
    <s v="mohamedaliaden"/>
    <m/>
    <s v="2021-03-29T09:29:00.000+03:00"/>
    <s v="Charcoal"/>
    <n v="1"/>
    <n v="0"/>
    <n v="0"/>
    <n v="0"/>
    <n v="0"/>
    <n v="0"/>
    <n v="4.1050000000000004"/>
    <n v="0"/>
    <m/>
    <m/>
    <m/>
    <m/>
    <m/>
    <m/>
    <m/>
    <m/>
    <m/>
    <m/>
    <m/>
    <m/>
    <m/>
    <m/>
    <m/>
    <m/>
    <m/>
    <m/>
    <m/>
    <m/>
    <n v="4"/>
    <n v="1"/>
    <n v="0"/>
    <n v="0"/>
    <s v="2021-03-30T09:31:00.000+03:00"/>
    <s v="None appreciation"/>
    <m/>
    <d v="2021-03-30T00:00:00"/>
    <d v="2021-03-30T00:00:00"/>
    <s v="mohamedaliaden"/>
    <m/>
    <s v="2021-03-30T09:31:00.000+03:00"/>
    <s v="Charcoal"/>
    <n v="1"/>
    <n v="0"/>
    <n v="0"/>
    <n v="0"/>
    <n v="0"/>
    <n v="0"/>
    <n v="3.5150000000000001"/>
    <n v="0"/>
    <m/>
    <m/>
    <m/>
    <m/>
    <m/>
    <m/>
    <m/>
    <m/>
    <m/>
    <m/>
    <m/>
    <m/>
    <m/>
    <m/>
    <m/>
    <m/>
    <m/>
    <m/>
    <m/>
    <m/>
    <n v="4"/>
    <n v="1"/>
    <n v="0"/>
    <n v="0"/>
    <s v="No questions"/>
    <x v="0"/>
    <m/>
    <n v="0.84000000000000075"/>
    <n v="0.49499999999999922"/>
    <n v="0.5900000000000003"/>
    <n v="0"/>
    <n v="0"/>
    <n v="0"/>
    <n v="0"/>
    <n v="0"/>
    <n v="0"/>
    <n v="0"/>
    <n v="0"/>
    <n v="0"/>
    <n v="0.64166666666666672"/>
    <n v="0"/>
    <n v="0"/>
    <n v="0"/>
    <n v="1.8929166666666665E-5"/>
    <n v="0"/>
    <n v="0"/>
    <n v="0"/>
    <n v="1.8929166666666665E-5"/>
    <n v="1"/>
    <n v="0"/>
    <n v="0"/>
    <n v="0"/>
    <n v="2.6666666666666665"/>
    <n v="1"/>
    <n v="0"/>
    <n v="0"/>
    <n v="2.1333333333333333"/>
    <n v="0.30078125000000006"/>
    <x v="1"/>
  </r>
  <r>
    <d v="2021-03-27T00:00:00"/>
    <d v="2021-03-30T00:00:00"/>
    <x v="23"/>
    <m/>
    <s v="2021-03-27T11:17:00.000+03:00"/>
    <n v="133934955"/>
    <n v="27"/>
    <n v="0"/>
    <m/>
    <m/>
    <m/>
    <m/>
    <m/>
    <m/>
    <m/>
    <m/>
    <m/>
    <m/>
    <n v="0"/>
    <n v="0"/>
    <n v="0"/>
    <n v="0"/>
    <m/>
    <s v="NO/may"/>
    <m/>
    <s v="2021-03-28T10:40:00.000+03:00"/>
    <m/>
    <d v="2021-03-28T00:00:00"/>
    <d v="2021-03-28T00:00:00"/>
    <s v="shucaybcali"/>
    <m/>
    <s v="2021-03-28T11:07:00.000+03:00"/>
    <s v="Charcoal"/>
    <n v="1"/>
    <n v="0"/>
    <n v="0"/>
    <n v="0"/>
    <n v="0"/>
    <n v="0"/>
    <n v="23.9"/>
    <n v="0"/>
    <m/>
    <m/>
    <m/>
    <m/>
    <m/>
    <m/>
    <m/>
    <m/>
    <m/>
    <m/>
    <m/>
    <m/>
    <m/>
    <m/>
    <m/>
    <m/>
    <m/>
    <m/>
    <m/>
    <m/>
    <n v="2"/>
    <n v="6"/>
    <n v="4"/>
    <n v="0"/>
    <s v="2021-03-29T11:09:00.000+03:00"/>
    <s v="No"/>
    <m/>
    <d v="2021-03-29T00:00:00"/>
    <d v="2021-04-15T00:00:00"/>
    <s v="shucaybcali"/>
    <m/>
    <s v="2021-03-29T10:45:00.000+03:00"/>
    <s v="Charcoal"/>
    <n v="1"/>
    <n v="0"/>
    <n v="0"/>
    <n v="0"/>
    <n v="0"/>
    <n v="0"/>
    <n v="22.4"/>
    <n v="0"/>
    <m/>
    <m/>
    <m/>
    <m/>
    <m/>
    <m/>
    <m/>
    <m/>
    <m/>
    <m/>
    <m/>
    <m/>
    <m/>
    <m/>
    <m/>
    <m/>
    <m/>
    <m/>
    <m/>
    <m/>
    <n v="2"/>
    <n v="7"/>
    <n v="3"/>
    <n v="0"/>
    <s v="2021-03-30T10:40:00.000+03:00"/>
    <s v="Maya majiraan"/>
    <m/>
    <d v="2021-03-30T00:00:00"/>
    <d v="2021-04-15T00:00:00"/>
    <s v="shucaybcali"/>
    <m/>
    <s v="2021-03-30T10:41:00.000+03:00"/>
    <s v="Charcoal"/>
    <n v="1"/>
    <n v="0"/>
    <n v="0"/>
    <n v="0"/>
    <n v="0"/>
    <n v="0"/>
    <n v="21.1"/>
    <n v="0"/>
    <m/>
    <m/>
    <m/>
    <m/>
    <m/>
    <m/>
    <m/>
    <m/>
    <m/>
    <m/>
    <m/>
    <m/>
    <m/>
    <m/>
    <m/>
    <m/>
    <m/>
    <m/>
    <m/>
    <m/>
    <n v="2"/>
    <n v="7"/>
    <n v="4"/>
    <n v="0"/>
    <s v="Maya majiraan"/>
    <x v="2"/>
    <m/>
    <n v="3.1000000000000014"/>
    <n v="1.5"/>
    <n v="1.2999999999999972"/>
    <n v="0"/>
    <n v="0"/>
    <n v="0"/>
    <n v="0"/>
    <n v="0"/>
    <n v="0"/>
    <n v="0"/>
    <n v="0"/>
    <n v="0"/>
    <n v="1.9666666666666661"/>
    <n v="0"/>
    <n v="0"/>
    <n v="0"/>
    <n v="5.8016666666666643E-5"/>
    <n v="0"/>
    <n v="0"/>
    <n v="0"/>
    <n v="5.8016666666666643E-5"/>
    <n v="1"/>
    <n v="0"/>
    <n v="0"/>
    <n v="0"/>
    <n v="2"/>
    <n v="6.666666666666667"/>
    <n v="3.6666666666666665"/>
    <n v="0"/>
    <n v="10"/>
    <n v="0.1966666666666666"/>
    <x v="1"/>
  </r>
  <r>
    <d v="2021-03-27T00:00:00"/>
    <d v="2021-03-27T00:00:00"/>
    <x v="24"/>
    <m/>
    <s v="2021-03-27T10:31:00.000+03:00"/>
    <n v="139067243"/>
    <n v="0.9"/>
    <n v="0"/>
    <m/>
    <m/>
    <m/>
    <m/>
    <m/>
    <m/>
    <m/>
    <m/>
    <m/>
    <m/>
    <n v="0"/>
    <n v="0"/>
    <n v="0"/>
    <n v="0"/>
    <m/>
    <s v="NO/may"/>
    <m/>
    <s v="2021-03-28T08:47:00.000+03:00"/>
    <m/>
    <d v="2021-03-28T00:00:00"/>
    <d v="2021-03-28T00:00:00"/>
    <s v="farxiyo Hassan"/>
    <m/>
    <s v="2021-03-28T11:30:00.000+03:00"/>
    <s v="Charcoal"/>
    <n v="1"/>
    <n v="0"/>
    <n v="0"/>
    <n v="0"/>
    <n v="0"/>
    <n v="0"/>
    <n v="1.4999999999999999E-2"/>
    <n v="0"/>
    <m/>
    <m/>
    <m/>
    <m/>
    <m/>
    <m/>
    <m/>
    <m/>
    <m/>
    <m/>
    <m/>
    <m/>
    <m/>
    <m/>
    <m/>
    <m/>
    <m/>
    <m/>
    <m/>
    <m/>
    <n v="3"/>
    <n v="2"/>
    <n v="3"/>
    <n v="3"/>
    <s v="2021-03-29T14:30:00.000+03:00"/>
    <s v="Mya"/>
    <m/>
    <d v="2021-03-29T00:00:00"/>
    <d v="2021-03-29T00:00:00"/>
    <s v="jabrill xasan"/>
    <m/>
    <s v="2021-03-29T15:01:00.000+03:00"/>
    <s v="Charcoal"/>
    <n v="1"/>
    <n v="0"/>
    <n v="0"/>
    <n v="0"/>
    <n v="0"/>
    <n v="0"/>
    <n v="0"/>
    <n v="41"/>
    <m/>
    <m/>
    <m/>
    <m/>
    <m/>
    <m/>
    <m/>
    <m/>
    <m/>
    <m/>
    <m/>
    <m/>
    <m/>
    <m/>
    <m/>
    <m/>
    <m/>
    <m/>
    <m/>
    <m/>
    <n v="3"/>
    <n v="2"/>
    <n v="3"/>
    <n v="3"/>
    <s v="2021-03-30T10:00:00.000+03:00"/>
    <s v="May"/>
    <m/>
    <d v="2021-03-30T00:00:00"/>
    <d v="2021-03-30T00:00:00"/>
    <s v="jabriil xasan"/>
    <m/>
    <s v="2021-03-30T10:50:00.000+03:00"/>
    <s v="Charcoal"/>
    <n v="1"/>
    <n v="0"/>
    <n v="0"/>
    <n v="0"/>
    <n v="0"/>
    <n v="0"/>
    <n v="40"/>
    <n v="0"/>
    <m/>
    <m/>
    <m/>
    <m/>
    <m/>
    <m/>
    <m/>
    <m/>
    <m/>
    <m/>
    <m/>
    <m/>
    <m/>
    <m/>
    <m/>
    <m/>
    <m/>
    <m/>
    <m/>
    <m/>
    <n v="3"/>
    <n v="2"/>
    <n v="3"/>
    <n v="3"/>
    <s v="Maya"/>
    <x v="3"/>
    <m/>
    <n v="0.88500000000000001"/>
    <n v="1.4999999999999999E-2"/>
    <n v="1"/>
    <n v="0"/>
    <n v="0"/>
    <n v="0"/>
    <n v="0"/>
    <n v="0"/>
    <n v="0"/>
    <n v="0"/>
    <n v="0"/>
    <n v="0"/>
    <n v="0.6333333333333333"/>
    <n v="0"/>
    <n v="0"/>
    <n v="0"/>
    <n v="1.8683333333333331E-5"/>
    <n v="0"/>
    <n v="0"/>
    <n v="0"/>
    <n v="1.8683333333333331E-5"/>
    <n v="1"/>
    <n v="0"/>
    <n v="0"/>
    <n v="0"/>
    <n v="3"/>
    <n v="2"/>
    <n v="3"/>
    <n v="3"/>
    <n v="8.5"/>
    <n v="7.4509803921568626E-2"/>
    <x v="1"/>
  </r>
  <r>
    <d v="2021-03-27T00:00:00"/>
    <d v="2021-03-27T00:00:00"/>
    <x v="15"/>
    <m/>
    <s v="2021-03-27T11:22:00.000+03:00"/>
    <n v="141028220"/>
    <n v="3.46"/>
    <n v="0"/>
    <m/>
    <m/>
    <m/>
    <m/>
    <m/>
    <m/>
    <m/>
    <m/>
    <m/>
    <m/>
    <n v="0"/>
    <n v="0"/>
    <n v="0"/>
    <n v="0"/>
    <m/>
    <s v="NO/may"/>
    <m/>
    <s v="2021-03-28T11:26:00.000+03:00"/>
    <m/>
    <d v="2021-03-28T00:00:00"/>
    <d v="2021-03-28T00:00:00"/>
    <s v="mohamedaliaden"/>
    <m/>
    <s v="2021-03-28T10:01:00.000+03:00"/>
    <s v="Charcoal"/>
    <n v="1"/>
    <n v="0"/>
    <n v="0"/>
    <n v="0"/>
    <n v="0"/>
    <n v="0"/>
    <n v="1.915"/>
    <n v="0"/>
    <m/>
    <m/>
    <m/>
    <m/>
    <m/>
    <m/>
    <m/>
    <m/>
    <m/>
    <m/>
    <m/>
    <m/>
    <m/>
    <m/>
    <m/>
    <m/>
    <m/>
    <m/>
    <m/>
    <m/>
    <n v="4"/>
    <n v="4"/>
    <n v="2"/>
    <n v="0"/>
    <s v="2021-03-29T10:05:00.000+03:00"/>
    <s v="The time of the visit lunch was in process"/>
    <m/>
    <d v="2021-03-29T00:00:00"/>
    <d v="2021-03-29T00:00:00"/>
    <s v="mohamedaliaden"/>
    <m/>
    <s v="2021-03-29T09:48:00.000+03:00"/>
    <s v="Charcoal"/>
    <n v="1"/>
    <n v="0"/>
    <n v="0"/>
    <n v="0"/>
    <n v="0"/>
    <n v="0"/>
    <n v="0.93500000000000005"/>
    <n v="1.74"/>
    <m/>
    <m/>
    <m/>
    <m/>
    <m/>
    <m/>
    <m/>
    <m/>
    <m/>
    <m/>
    <m/>
    <m/>
    <m/>
    <m/>
    <m/>
    <m/>
    <m/>
    <m/>
    <m/>
    <m/>
    <n v="4"/>
    <n v="4"/>
    <n v="3"/>
    <n v="0"/>
    <s v="2021-03-30T09:55:00.000+03:00"/>
    <s v="Appreciation"/>
    <m/>
    <d v="2021-03-30T00:00:00"/>
    <d v="2021-03-30T00:00:00"/>
    <s v="mohamedaliaden"/>
    <m/>
    <s v="2021-03-30T11:56:00.000+03:00"/>
    <s v="Charcoal"/>
    <n v="1"/>
    <n v="0"/>
    <n v="0"/>
    <n v="0"/>
    <n v="0"/>
    <n v="0"/>
    <n v="0"/>
    <n v="0"/>
    <m/>
    <m/>
    <m/>
    <m/>
    <m/>
    <m/>
    <m/>
    <m/>
    <m/>
    <m/>
    <m/>
    <m/>
    <m/>
    <m/>
    <m/>
    <m/>
    <m/>
    <m/>
    <m/>
    <m/>
    <n v="4"/>
    <n v="4"/>
    <n v="2"/>
    <n v="0"/>
    <s v="It is doing all need decrease smoke, charcoal and heat"/>
    <x v="0"/>
    <m/>
    <n v="1.5449999999999999"/>
    <n v="0.98"/>
    <n v="2.6749999999999998"/>
    <n v="0"/>
    <n v="0"/>
    <n v="0"/>
    <n v="0"/>
    <n v="0"/>
    <n v="0"/>
    <n v="0"/>
    <n v="0"/>
    <n v="0"/>
    <n v="1.7333333333333332"/>
    <n v="0"/>
    <n v="0"/>
    <n v="0"/>
    <n v="5.1133333333333327E-5"/>
    <n v="0"/>
    <n v="0"/>
    <n v="0"/>
    <n v="5.1133333333333327E-5"/>
    <n v="1"/>
    <n v="0"/>
    <n v="0"/>
    <n v="0"/>
    <n v="4"/>
    <n v="4"/>
    <n v="2.3333333333333335"/>
    <n v="0"/>
    <n v="7.5333333333333332"/>
    <n v="0.23008849557522121"/>
    <x v="1"/>
  </r>
  <r>
    <d v="2021-03-27T00:00:00"/>
    <d v="2021-03-27T00:00:00"/>
    <x v="25"/>
    <m/>
    <s v="2021-03-27T11:22:00.000+03:00"/>
    <n v="303962797"/>
    <n v="32"/>
    <n v="0"/>
    <m/>
    <m/>
    <m/>
    <m/>
    <m/>
    <m/>
    <m/>
    <m/>
    <m/>
    <m/>
    <n v="0"/>
    <n v="0"/>
    <n v="0"/>
    <n v="0"/>
    <m/>
    <s v="NO/may"/>
    <m/>
    <s v="2021-03-28T09:30:00.000+03:00"/>
    <m/>
    <d v="2021-03-28T00:00:00"/>
    <d v="2021-03-28T00:00:00"/>
    <s v="c/kaafi maxamed"/>
    <m/>
    <s v="2021-03-28T09:30:00.000+03:00"/>
    <s v="Charcoal"/>
    <n v="1"/>
    <n v="0"/>
    <n v="0"/>
    <n v="0"/>
    <n v="0"/>
    <n v="0"/>
    <n v="30.55"/>
    <n v="0"/>
    <m/>
    <m/>
    <m/>
    <m/>
    <m/>
    <m/>
    <m/>
    <m/>
    <m/>
    <m/>
    <m/>
    <m/>
    <m/>
    <m/>
    <m/>
    <m/>
    <m/>
    <m/>
    <m/>
    <m/>
    <n v="5"/>
    <n v="1"/>
    <n v="3"/>
    <n v="0"/>
    <s v="2021-03-29T10:00:00.000+03:00"/>
    <s v="No I haven't any question"/>
    <m/>
    <d v="2021-03-29T00:00:00"/>
    <d v="2021-03-29T00:00:00"/>
    <s v="abdirizak abdullahi"/>
    <m/>
    <s v="2021-03-29T10:32:00.000+03:00"/>
    <s v="Charcoal"/>
    <n v="1"/>
    <n v="0"/>
    <n v="0"/>
    <n v="0"/>
    <n v="0"/>
    <n v="0"/>
    <n v="29.25"/>
    <n v="0"/>
    <m/>
    <m/>
    <m/>
    <m/>
    <m/>
    <m/>
    <m/>
    <m/>
    <m/>
    <m/>
    <m/>
    <m/>
    <m/>
    <m/>
    <m/>
    <m/>
    <m/>
    <m/>
    <m/>
    <m/>
    <n v="5"/>
    <n v="5"/>
    <n v="3"/>
    <n v="0"/>
    <s v="2021-03-30T10:37:00.000+03:00"/>
    <s v="0"/>
    <m/>
    <d v="2021-03-30T00:00:00"/>
    <d v="2021-03-30T00:00:00"/>
    <s v="Abdirizak Abdullahi osman"/>
    <m/>
    <s v="2021-03-30T10:48:00.000+03:00"/>
    <s v="Charcoal"/>
    <n v="1"/>
    <n v="0"/>
    <n v="0"/>
    <n v="0"/>
    <n v="0"/>
    <n v="0"/>
    <n v="28.1"/>
    <n v="0"/>
    <m/>
    <m/>
    <m/>
    <m/>
    <m/>
    <m/>
    <m/>
    <m/>
    <m/>
    <m/>
    <m/>
    <m/>
    <m/>
    <m/>
    <m/>
    <m/>
    <m/>
    <m/>
    <m/>
    <m/>
    <n v="5"/>
    <n v="0"/>
    <n v="3"/>
    <n v="0"/>
    <s v="Maya"/>
    <x v="3"/>
    <m/>
    <n v="1.4499999999999993"/>
    <n v="1.3000000000000007"/>
    <n v="1.1499999999999986"/>
    <n v="0"/>
    <n v="0"/>
    <n v="0"/>
    <n v="0"/>
    <n v="0"/>
    <n v="0"/>
    <n v="0"/>
    <n v="0"/>
    <n v="0"/>
    <n v="1.2999999999999996"/>
    <n v="0"/>
    <n v="0"/>
    <n v="0"/>
    <n v="3.8349999999999983E-5"/>
    <n v="0"/>
    <n v="0"/>
    <n v="0"/>
    <n v="3.8349999999999983E-5"/>
    <n v="1"/>
    <n v="0"/>
    <n v="0"/>
    <n v="0"/>
    <n v="5"/>
    <n v="2"/>
    <n v="3"/>
    <n v="0"/>
    <n v="7.1"/>
    <n v="0.18309859154929573"/>
    <x v="1"/>
  </r>
  <r>
    <d v="2021-03-27T00:00:00"/>
    <d v="2021-03-31T00:00:00"/>
    <x v="26"/>
    <m/>
    <s v="2021-03-27T11:51:00.000+03:00"/>
    <n v="303131520"/>
    <n v="16"/>
    <n v="0"/>
    <m/>
    <m/>
    <m/>
    <m/>
    <m/>
    <m/>
    <m/>
    <m/>
    <m/>
    <m/>
    <n v="0"/>
    <n v="0"/>
    <n v="0"/>
    <n v="0"/>
    <m/>
    <s v="NO/may"/>
    <m/>
    <s v="2021-03-28T10:40:00.000+03:00"/>
    <m/>
    <d v="2021-03-28T00:00:00"/>
    <d v="2021-03-28T00:00:00"/>
    <s v="c/kaafi maxamed"/>
    <m/>
    <s v="2021-03-28T13:01:00.000+03:00"/>
    <s v="Charcoal"/>
    <n v="1"/>
    <n v="0"/>
    <n v="0"/>
    <n v="0"/>
    <n v="0"/>
    <n v="0"/>
    <n v="13"/>
    <n v="0"/>
    <m/>
    <m/>
    <m/>
    <m/>
    <m/>
    <m/>
    <m/>
    <m/>
    <m/>
    <m/>
    <m/>
    <m/>
    <m/>
    <m/>
    <m/>
    <m/>
    <m/>
    <m/>
    <m/>
    <m/>
    <n v="8"/>
    <n v="5"/>
    <n v="2"/>
    <n v="0"/>
    <s v="2021-03-29T10:00:00.000+03:00"/>
    <s v="Wax su aal ah majiro mahadsanid"/>
    <m/>
    <d v="2021-03-29T00:00:00"/>
    <d v="2021-03-29T00:00:00"/>
    <s v="mahamedali"/>
    <m/>
    <s v="2021-03-29T10:25:00.000+03:00"/>
    <s v="Charcoal"/>
    <n v="1"/>
    <n v="0"/>
    <n v="0"/>
    <n v="0"/>
    <n v="0"/>
    <n v="0"/>
    <n v="11.5"/>
    <n v="0"/>
    <m/>
    <m/>
    <m/>
    <m/>
    <m/>
    <m/>
    <m/>
    <m/>
    <m/>
    <m/>
    <m/>
    <m/>
    <m/>
    <m/>
    <m/>
    <m/>
    <m/>
    <m/>
    <m/>
    <m/>
    <n v="8"/>
    <n v="5"/>
    <n v="2"/>
    <n v="0"/>
    <s v="2021-03-30T11:40:00.000+03:00"/>
    <s v="Maya"/>
    <m/>
    <d v="2021-03-30T00:00:00"/>
    <d v="2021-04-16T00:00:00"/>
    <s v="c/kafimaxamed"/>
    <m/>
    <s v="2021-03-30T10:04:00.000+03:00"/>
    <s v="Charcoal"/>
    <n v="1"/>
    <n v="0"/>
    <n v="0"/>
    <n v="0"/>
    <n v="0"/>
    <n v="0"/>
    <n v="9.8000000000000007"/>
    <n v="0"/>
    <m/>
    <m/>
    <m/>
    <m/>
    <m/>
    <m/>
    <m/>
    <m/>
    <m/>
    <m/>
    <m/>
    <m/>
    <m/>
    <m/>
    <m/>
    <m/>
    <m/>
    <m/>
    <m/>
    <m/>
    <n v="8"/>
    <n v="5"/>
    <n v="2"/>
    <n v="0"/>
    <s v="Qaabka lo isticmaale maha sidii loogu tala galey sidaa darteed waxa haboon i dib loogu sharaxo qaabka lo isticmaalo wanan u sharaxey"/>
    <x v="3"/>
    <m/>
    <n v="3"/>
    <n v="1.5"/>
    <n v="1.6999999999999993"/>
    <n v="0"/>
    <n v="0"/>
    <n v="0"/>
    <n v="0"/>
    <n v="0"/>
    <n v="0"/>
    <n v="0"/>
    <n v="0"/>
    <n v="0"/>
    <n v="2.0666666666666664"/>
    <n v="0"/>
    <n v="0"/>
    <n v="0"/>
    <n v="6.0966666666666653E-5"/>
    <n v="0"/>
    <n v="0"/>
    <n v="0"/>
    <n v="6.0966666666666653E-5"/>
    <n v="1"/>
    <n v="0"/>
    <n v="0"/>
    <n v="0"/>
    <n v="8"/>
    <n v="5"/>
    <n v="2"/>
    <n v="0"/>
    <n v="10"/>
    <n v="0.20666666666666664"/>
    <x v="1"/>
  </r>
  <r>
    <d v="2021-03-27T00:00:00"/>
    <d v="2021-03-27T00:00:00"/>
    <x v="15"/>
    <m/>
    <s v="2021-03-27T12:15:00.000+03:00"/>
    <n v="134627760"/>
    <n v="17.420000000000002"/>
    <n v="0"/>
    <m/>
    <m/>
    <m/>
    <m/>
    <m/>
    <m/>
    <m/>
    <m/>
    <m/>
    <m/>
    <n v="0"/>
    <n v="0"/>
    <n v="0"/>
    <n v="0"/>
    <m/>
    <s v="NO/may"/>
    <m/>
    <s v="2021-03-27T12:26:00.000+03:00"/>
    <m/>
    <d v="2021-03-28T00:00:00"/>
    <d v="2021-03-28T00:00:00"/>
    <s v="mohamedaliaden"/>
    <m/>
    <s v="2021-03-28T11:40:00.000+03:00"/>
    <s v="Charcoal"/>
    <n v="1"/>
    <n v="0"/>
    <n v="0"/>
    <n v="0"/>
    <n v="0"/>
    <n v="0"/>
    <n v="15.42"/>
    <n v="0"/>
    <m/>
    <m/>
    <m/>
    <m/>
    <m/>
    <m/>
    <m/>
    <m/>
    <m/>
    <m/>
    <m/>
    <m/>
    <m/>
    <m/>
    <m/>
    <m/>
    <m/>
    <m/>
    <m/>
    <m/>
    <n v="4"/>
    <n v="1"/>
    <n v="0"/>
    <n v="0"/>
    <s v="2021-03-29T11:41:00.000+03:00"/>
    <s v="0"/>
    <m/>
    <d v="2021-03-29T00:00:00"/>
    <d v="2021-03-30T00:00:00"/>
    <s v="mohamedaliaden"/>
    <m/>
    <s v="2021-03-29T11:32:00.000+03:00"/>
    <s v="Charcoal"/>
    <n v="1"/>
    <n v="0"/>
    <n v="0"/>
    <n v="0"/>
    <n v="0"/>
    <n v="0"/>
    <n v="13.64"/>
    <n v="0"/>
    <m/>
    <m/>
    <m/>
    <m/>
    <m/>
    <m/>
    <m/>
    <m/>
    <m/>
    <m/>
    <m/>
    <m/>
    <m/>
    <m/>
    <m/>
    <m/>
    <m/>
    <m/>
    <m/>
    <m/>
    <n v="4"/>
    <n v="1"/>
    <n v="1"/>
    <n v="0"/>
    <s v="2021-03-30T11:36:00.000+03:00"/>
    <s v="Appreciation"/>
    <m/>
    <d v="2021-03-30T00:00:00"/>
    <d v="2021-03-30T00:00:00"/>
    <s v="mohamedaliaden"/>
    <m/>
    <s v="2021-03-30T11:48:00.000+03:00"/>
    <s v="Charcoal"/>
    <n v="1"/>
    <n v="0"/>
    <n v="0"/>
    <n v="0"/>
    <n v="0"/>
    <n v="0"/>
    <n v="11.86"/>
    <n v="0"/>
    <m/>
    <m/>
    <m/>
    <m/>
    <m/>
    <m/>
    <m/>
    <m/>
    <m/>
    <m/>
    <m/>
    <m/>
    <m/>
    <m/>
    <m/>
    <m/>
    <m/>
    <m/>
    <m/>
    <m/>
    <n v="4"/>
    <n v="1"/>
    <n v="0"/>
    <n v="0"/>
    <s v="No question satisfied"/>
    <x v="0"/>
    <m/>
    <n v="2.0000000000000018"/>
    <n v="1.7799999999999994"/>
    <n v="1.7800000000000011"/>
    <n v="0"/>
    <n v="0"/>
    <n v="0"/>
    <n v="0"/>
    <n v="0"/>
    <n v="0"/>
    <n v="0"/>
    <n v="0"/>
    <n v="0"/>
    <n v="1.8533333333333342"/>
    <n v="0"/>
    <n v="0"/>
    <n v="0"/>
    <n v="5.4673333333333358E-5"/>
    <n v="0"/>
    <n v="0"/>
    <n v="0"/>
    <n v="5.4673333333333358E-5"/>
    <n v="1"/>
    <n v="0"/>
    <n v="0"/>
    <n v="0"/>
    <n v="4"/>
    <n v="1"/>
    <n v="0.33333333333333331"/>
    <n v="0"/>
    <n v="3.1333333333333333"/>
    <n v="0.59148936170212796"/>
    <x v="1"/>
  </r>
  <r>
    <d v="2021-03-27T00:00:00"/>
    <d v="2021-03-27T00:00:00"/>
    <x v="4"/>
    <m/>
    <s v="2021-03-27T12:42:00.000+03:00"/>
    <n v="138267685"/>
    <n v="7"/>
    <n v="0"/>
    <m/>
    <m/>
    <m/>
    <m/>
    <m/>
    <m/>
    <m/>
    <m/>
    <m/>
    <m/>
    <n v="0"/>
    <n v="0"/>
    <n v="0"/>
    <n v="0"/>
    <m/>
    <s v="NO/may"/>
    <m/>
    <s v="2021-03-28T11:00:00.000+03:00"/>
    <m/>
    <d v="2021-03-28T00:00:00"/>
    <d v="2021-03-31T00:00:00"/>
    <s v="cabdinuur cabdiraxmaan"/>
    <m/>
    <s v="2021-03-28T11:23:00.000+03:00"/>
    <s v="Charcoal"/>
    <n v="1"/>
    <n v="0"/>
    <n v="0"/>
    <n v="0"/>
    <n v="0"/>
    <n v="0"/>
    <n v="5.6"/>
    <n v="20.9"/>
    <m/>
    <m/>
    <m/>
    <m/>
    <m/>
    <m/>
    <m/>
    <m/>
    <m/>
    <m/>
    <m/>
    <m/>
    <m/>
    <m/>
    <m/>
    <m/>
    <m/>
    <m/>
    <m/>
    <m/>
    <n v="9"/>
    <n v="4"/>
    <n v="1"/>
    <n v="0"/>
    <s v="2021-03-29T11:22:00.000+03:00"/>
    <s v="0"/>
    <m/>
    <d v="2021-03-29T00:00:00"/>
    <d v="2021-03-31T00:00:00"/>
    <s v="cabdinuur cabdiraxmaan"/>
    <m/>
    <s v="2021-03-29T11:35:00.000+03:00"/>
    <s v="Charcoal"/>
    <n v="1"/>
    <n v="0"/>
    <n v="0"/>
    <n v="0"/>
    <n v="0"/>
    <n v="0"/>
    <n v="25.4"/>
    <n v="0"/>
    <m/>
    <m/>
    <m/>
    <m/>
    <m/>
    <m/>
    <m/>
    <m/>
    <m/>
    <m/>
    <m/>
    <m/>
    <m/>
    <m/>
    <m/>
    <m/>
    <m/>
    <m/>
    <m/>
    <m/>
    <n v="9"/>
    <n v="1"/>
    <n v="1"/>
    <n v="0"/>
    <s v="2021-03-30T11:37:00.000+03:00"/>
    <s v="No"/>
    <m/>
    <d v="2021-03-30T00:00:00"/>
    <d v="2021-03-31T00:00:00"/>
    <s v="cabdinuur cabdiraxmaan"/>
    <m/>
    <s v="2021-03-30T11:26:00.000+03:00"/>
    <s v="Charcoal"/>
    <n v="1"/>
    <n v="0"/>
    <n v="0"/>
    <n v="0"/>
    <n v="0"/>
    <n v="0"/>
    <n v="25.4"/>
    <n v="0"/>
    <m/>
    <m/>
    <m/>
    <m/>
    <m/>
    <m/>
    <m/>
    <m/>
    <m/>
    <m/>
    <m/>
    <m/>
    <m/>
    <m/>
    <m/>
    <m/>
    <m/>
    <m/>
    <m/>
    <m/>
    <n v="9"/>
    <n v="3"/>
    <n v="1"/>
    <n v="0"/>
    <s v="No"/>
    <x v="2"/>
    <m/>
    <n v="1.4000000000000004"/>
    <n v="1.1000000000000014"/>
    <n v="0"/>
    <n v="0"/>
    <n v="0"/>
    <n v="0"/>
    <n v="0"/>
    <n v="0"/>
    <n v="0"/>
    <n v="0"/>
    <n v="0"/>
    <n v="0"/>
    <n v="0.83333333333333393"/>
    <n v="0"/>
    <n v="0"/>
    <n v="0"/>
    <n v="2.4583333333333349E-5"/>
    <n v="0"/>
    <n v="0"/>
    <n v="0"/>
    <n v="2.4583333333333349E-5"/>
    <n v="1"/>
    <n v="0"/>
    <n v="0"/>
    <n v="0"/>
    <n v="9"/>
    <n v="2.6666666666666665"/>
    <n v="1"/>
    <n v="0"/>
    <n v="7.6333333333333329"/>
    <n v="0.10917030567685598"/>
    <x v="1"/>
  </r>
  <r>
    <d v="2021-03-27T00:00:00"/>
    <d v="2021-03-27T00:00:00"/>
    <x v="3"/>
    <m/>
    <s v="2021-03-27T12:11:00.000+03:00"/>
    <n v="137462641"/>
    <n v="29.48"/>
    <n v="0"/>
    <m/>
    <m/>
    <m/>
    <m/>
    <m/>
    <m/>
    <m/>
    <m/>
    <m/>
    <m/>
    <n v="0"/>
    <n v="0"/>
    <n v="0"/>
    <n v="0"/>
    <m/>
    <s v="NO/may"/>
    <m/>
    <s v="2021-03-28T10:22:00.000+03:00"/>
    <m/>
    <d v="2021-03-28T00:00:00"/>
    <d v="2021-03-28T00:00:00"/>
    <s v="liibaan khaliif"/>
    <m/>
    <s v="2021-03-28T00:05:00.000+03:00"/>
    <s v="Charcoal"/>
    <n v="1"/>
    <n v="0"/>
    <n v="0"/>
    <n v="0"/>
    <n v="0"/>
    <n v="0"/>
    <n v="28.31"/>
    <n v="0"/>
    <m/>
    <m/>
    <m/>
    <m/>
    <m/>
    <m/>
    <m/>
    <m/>
    <m/>
    <m/>
    <m/>
    <m/>
    <m/>
    <m/>
    <m/>
    <m/>
    <m/>
    <m/>
    <m/>
    <m/>
    <n v="3"/>
    <n v="2"/>
    <n v="4"/>
    <n v="0"/>
    <s v="2021-03-29T12:00:00.000+03:00"/>
    <s v="No thnks"/>
    <m/>
    <d v="2021-03-29T00:00:00"/>
    <d v="2021-03-29T00:00:00"/>
    <s v="Liibaankhaliif"/>
    <m/>
    <s v="2021-03-29T12:42:00.000+03:00"/>
    <s v="Charcoal"/>
    <n v="1"/>
    <n v="0"/>
    <n v="0"/>
    <n v="0"/>
    <n v="0"/>
    <n v="0"/>
    <n v="27.4"/>
    <n v="0"/>
    <m/>
    <m/>
    <m/>
    <m/>
    <m/>
    <m/>
    <m/>
    <m/>
    <m/>
    <m/>
    <m/>
    <m/>
    <m/>
    <m/>
    <m/>
    <m/>
    <m/>
    <m/>
    <m/>
    <m/>
    <n v="3"/>
    <n v="2"/>
    <n v="4"/>
    <n v="0"/>
    <s v="2021-03-30T13:00:00.000+03:00"/>
    <s v="Maya"/>
    <m/>
    <d v="2021-03-30T00:00:00"/>
    <d v="2021-03-30T00:00:00"/>
    <s v="liibaan khaliif"/>
    <m/>
    <s v="2021-03-30T11:20:00.000+03:00"/>
    <s v="Charcoal"/>
    <n v="1"/>
    <n v="0"/>
    <n v="0"/>
    <n v="0"/>
    <n v="0"/>
    <n v="0"/>
    <n v="26.3"/>
    <n v="0"/>
    <m/>
    <m/>
    <m/>
    <m/>
    <m/>
    <m/>
    <m/>
    <m/>
    <m/>
    <m/>
    <m/>
    <m/>
    <m/>
    <m/>
    <m/>
    <m/>
    <m/>
    <m/>
    <m/>
    <m/>
    <n v="3"/>
    <n v="2"/>
    <n v="4"/>
    <n v="0"/>
    <s v="Maqabi suaal"/>
    <x v="3"/>
    <m/>
    <n v="1.1700000000000017"/>
    <n v="0.91000000000000014"/>
    <n v="1.0999999999999979"/>
    <n v="0"/>
    <n v="0"/>
    <n v="0"/>
    <n v="0"/>
    <n v="0"/>
    <n v="0"/>
    <n v="0"/>
    <n v="0"/>
    <n v="0"/>
    <n v="1.0599999999999998"/>
    <n v="0"/>
    <n v="0"/>
    <n v="0"/>
    <n v="3.126999999999999E-5"/>
    <n v="0"/>
    <n v="0"/>
    <n v="0"/>
    <n v="3.126999999999999E-5"/>
    <n v="1"/>
    <n v="0"/>
    <n v="0"/>
    <n v="0"/>
    <n v="3"/>
    <n v="2"/>
    <n v="4"/>
    <n v="0"/>
    <n v="7.1"/>
    <n v="0.14929577464788732"/>
    <x v="1"/>
  </r>
  <r>
    <d v="2021-03-27T00:00:00"/>
    <d v="2021-03-27T00:00:00"/>
    <x v="2"/>
    <m/>
    <s v="2021-03-27T11:44:00.000+03:00"/>
    <n v="141612327"/>
    <n v="3.0750000000000002"/>
    <n v="0"/>
    <m/>
    <m/>
    <m/>
    <m/>
    <m/>
    <m/>
    <m/>
    <m/>
    <m/>
    <m/>
    <n v="0"/>
    <n v="0"/>
    <n v="0"/>
    <n v="0"/>
    <m/>
    <s v="NO/may"/>
    <m/>
    <s v="2021-03-28T08:15:00.000+03:00"/>
    <m/>
    <d v="2021-03-28T00:00:00"/>
    <d v="2021-03-28T00:00:00"/>
    <s v="hilalali"/>
    <m/>
    <s v="2021-03-28T08:18:00.000+03:00"/>
    <s v="Charcoal"/>
    <n v="1"/>
    <n v="0"/>
    <n v="0"/>
    <n v="0"/>
    <n v="0"/>
    <n v="0"/>
    <n v="1.5549999999999999"/>
    <n v="0"/>
    <m/>
    <m/>
    <m/>
    <m/>
    <m/>
    <m/>
    <m/>
    <m/>
    <m/>
    <m/>
    <m/>
    <m/>
    <m/>
    <m/>
    <m/>
    <m/>
    <m/>
    <m/>
    <m/>
    <m/>
    <n v="2"/>
    <n v="3"/>
    <n v="4"/>
    <n v="0"/>
    <s v="2021-03-29T08:20:00.000+03:00"/>
    <s v="There was a metal  inside the charcoal yesterday and still is there._x000a_The real measurement of the charcoal is 0.615kg_x000a__x000a_Charcoal with a metal is 1.555kg and the metal is 0.94kg"/>
    <m/>
    <d v="2021-03-29T00:00:00"/>
    <d v="2021-03-29T00:00:00"/>
    <s v="hilalali"/>
    <m/>
    <s v="2021-03-29T08:27:00.000+03:00"/>
    <s v="Charcoal"/>
    <n v="1"/>
    <n v="0"/>
    <n v="0"/>
    <n v="0"/>
    <n v="0"/>
    <n v="0"/>
    <n v="0.2"/>
    <n v="7.64"/>
    <m/>
    <m/>
    <m/>
    <m/>
    <m/>
    <m/>
    <m/>
    <m/>
    <m/>
    <m/>
    <m/>
    <m/>
    <m/>
    <m/>
    <m/>
    <m/>
    <m/>
    <m/>
    <m/>
    <m/>
    <n v="2"/>
    <n v="3"/>
    <n v="4"/>
    <n v="0"/>
    <s v="2021-03-30T08:30:00.000+03:00"/>
    <s v="We add 7.64kg"/>
    <m/>
    <d v="2021-03-30T00:00:00"/>
    <d v="2021-03-30T00:00:00"/>
    <s v="hilalali"/>
    <m/>
    <s v="2021-03-30T08:28:00.000+03:00"/>
    <s v="Charcoal"/>
    <n v="1"/>
    <n v="0"/>
    <n v="0"/>
    <n v="0"/>
    <n v="0"/>
    <n v="0"/>
    <n v="6.02"/>
    <n v="0"/>
    <m/>
    <m/>
    <m/>
    <m/>
    <m/>
    <m/>
    <m/>
    <m/>
    <m/>
    <m/>
    <m/>
    <m/>
    <m/>
    <m/>
    <m/>
    <m/>
    <m/>
    <m/>
    <m/>
    <m/>
    <n v="2"/>
    <n v="3"/>
    <n v="4"/>
    <n v="0"/>
    <s v="No comment"/>
    <x v="0"/>
    <m/>
    <n v="1.5200000000000002"/>
    <n v="1.355"/>
    <n v="1.8200000000000003"/>
    <n v="0"/>
    <n v="0"/>
    <n v="0"/>
    <n v="0"/>
    <n v="0"/>
    <n v="0"/>
    <n v="0"/>
    <n v="0"/>
    <n v="0"/>
    <n v="1.5650000000000002"/>
    <n v="0"/>
    <n v="0"/>
    <n v="0"/>
    <n v="4.6167500000000001E-5"/>
    <n v="0"/>
    <n v="0"/>
    <n v="0"/>
    <n v="4.6167500000000001E-5"/>
    <n v="1"/>
    <n v="0"/>
    <n v="0"/>
    <n v="0"/>
    <n v="2"/>
    <n v="3"/>
    <n v="4"/>
    <n v="0"/>
    <n v="7.4"/>
    <n v="0.21148648648648649"/>
    <x v="1"/>
  </r>
  <r>
    <d v="2021-03-27T00:00:00"/>
    <d v="2021-03-27T00:00:00"/>
    <x v="2"/>
    <m/>
    <s v="2021-03-27T12:52:00.000+03:00"/>
    <n v="141816377"/>
    <n v="21.68"/>
    <n v="0"/>
    <m/>
    <m/>
    <m/>
    <m/>
    <m/>
    <m/>
    <m/>
    <m/>
    <m/>
    <m/>
    <n v="0"/>
    <n v="0"/>
    <n v="0"/>
    <n v="0"/>
    <m/>
    <s v="NO/may"/>
    <m/>
    <s v="2021-03-28T11:10:00.000+03:00"/>
    <m/>
    <d v="2021-03-28T00:00:00"/>
    <d v="2021-03-28T00:00:00"/>
    <s v="hilalali"/>
    <m/>
    <s v="2021-03-28T11:40:00.000+03:00"/>
    <s v="Charcoal"/>
    <n v="1"/>
    <n v="0"/>
    <n v="0"/>
    <n v="0"/>
    <n v="0"/>
    <n v="0"/>
    <n v="20.65"/>
    <n v="0"/>
    <m/>
    <m/>
    <m/>
    <m/>
    <m/>
    <m/>
    <m/>
    <m/>
    <m/>
    <m/>
    <m/>
    <m/>
    <m/>
    <m/>
    <m/>
    <m/>
    <m/>
    <m/>
    <m/>
    <m/>
    <n v="2"/>
    <n v="2"/>
    <n v="1"/>
    <n v="0"/>
    <s v="2021-03-29T11:40:00.000+03:00"/>
    <s v="No comment"/>
    <m/>
    <d v="2021-03-29T00:00:00"/>
    <d v="2021-03-31T00:00:00"/>
    <s v="hilalali"/>
    <m/>
    <s v="2021-03-29T12:02:00.000+03:00"/>
    <s v="Charcoal"/>
    <n v="1"/>
    <n v="0"/>
    <n v="0"/>
    <n v="0"/>
    <n v="0"/>
    <n v="0"/>
    <n v="19.64"/>
    <n v="0"/>
    <m/>
    <m/>
    <m/>
    <m/>
    <m/>
    <m/>
    <m/>
    <m/>
    <m/>
    <m/>
    <m/>
    <m/>
    <m/>
    <m/>
    <m/>
    <m/>
    <m/>
    <m/>
    <m/>
    <m/>
    <n v="4"/>
    <n v="2"/>
    <n v="1"/>
    <n v="0"/>
    <s v="2021-03-30T12:04:00.000+03:00"/>
    <s v="Two kids came to them."/>
    <m/>
    <d v="2021-03-30T00:00:00"/>
    <d v="2021-03-31T00:00:00"/>
    <s v="hilalali"/>
    <m/>
    <s v="2021-03-30T11:20:00.000+03:00"/>
    <s v="Charcoal"/>
    <n v="1"/>
    <n v="0"/>
    <n v="0"/>
    <n v="0"/>
    <n v="0"/>
    <n v="0"/>
    <n v="18.12"/>
    <n v="0"/>
    <m/>
    <m/>
    <m/>
    <m/>
    <m/>
    <m/>
    <m/>
    <m/>
    <m/>
    <m/>
    <m/>
    <m/>
    <m/>
    <m/>
    <m/>
    <m/>
    <m/>
    <m/>
    <m/>
    <m/>
    <n v="3"/>
    <n v="2"/>
    <n v="2"/>
    <n v="1"/>
    <s v="No comment"/>
    <x v="0"/>
    <m/>
    <n v="1.0300000000000011"/>
    <n v="1.009999999999998"/>
    <n v="1.5199999999999996"/>
    <n v="0"/>
    <n v="0"/>
    <n v="0"/>
    <n v="0"/>
    <n v="0"/>
    <n v="0"/>
    <n v="0"/>
    <n v="0"/>
    <n v="0"/>
    <n v="1.1866666666666663"/>
    <n v="0"/>
    <n v="0"/>
    <n v="0"/>
    <n v="3.5006666666666658E-5"/>
    <n v="0"/>
    <n v="0"/>
    <n v="0"/>
    <n v="3.5006666666666658E-5"/>
    <n v="1"/>
    <n v="0"/>
    <n v="0"/>
    <n v="0"/>
    <n v="3"/>
    <n v="2"/>
    <n v="1.3333333333333333"/>
    <n v="0.33333333333333331"/>
    <n v="4.7"/>
    <n v="0.25248226950354602"/>
    <x v="1"/>
  </r>
  <r>
    <d v="2021-03-27T00:00:00"/>
    <d v="2021-03-29T00:00:00"/>
    <x v="26"/>
    <m/>
    <s v="2021-03-27T13:27:00.000+03:00"/>
    <n v="140881132"/>
    <n v="20"/>
    <n v="0"/>
    <m/>
    <m/>
    <m/>
    <m/>
    <m/>
    <m/>
    <m/>
    <m/>
    <m/>
    <m/>
    <n v="0"/>
    <n v="0"/>
    <n v="0"/>
    <n v="0"/>
    <m/>
    <s v="NO/may"/>
    <m/>
    <s v="2021-03-28T12:00:00.000+03:00"/>
    <m/>
    <d v="2021-03-28T00:00:00"/>
    <d v="2021-03-30T00:00:00"/>
    <s v="c/kaafi maxamed"/>
    <m/>
    <s v="2021-03-28T13:50:00.000+03:00"/>
    <s v="Charcoal"/>
    <n v="1"/>
    <n v="0"/>
    <n v="0"/>
    <n v="0"/>
    <n v="0"/>
    <n v="0"/>
    <n v="18.45"/>
    <n v="0"/>
    <m/>
    <m/>
    <m/>
    <m/>
    <m/>
    <m/>
    <m/>
    <m/>
    <m/>
    <m/>
    <m/>
    <m/>
    <m/>
    <m/>
    <m/>
    <m/>
    <m/>
    <m/>
    <m/>
    <m/>
    <n v="5"/>
    <n v="2"/>
    <n v="2"/>
    <n v="0"/>
    <s v="2021-03-29T11:15:00.000+03:00"/>
    <s v="No"/>
    <m/>
    <d v="2021-03-29T00:00:00"/>
    <d v="2021-03-29T00:00:00"/>
    <s v="c/kaafi maxamed"/>
    <m/>
    <s v="2021-03-29T13:30:00.000+03:00"/>
    <s v="Charcoal"/>
    <n v="1"/>
    <n v="0"/>
    <n v="0"/>
    <n v="0"/>
    <n v="0"/>
    <n v="0"/>
    <n v="17.5"/>
    <n v="0"/>
    <m/>
    <m/>
    <m/>
    <m/>
    <m/>
    <m/>
    <m/>
    <m/>
    <m/>
    <m/>
    <m/>
    <m/>
    <m/>
    <m/>
    <m/>
    <m/>
    <m/>
    <m/>
    <m/>
    <m/>
    <n v="5"/>
    <n v="2"/>
    <n v="2"/>
    <n v="0"/>
    <s v="2021-03-30T10:30:00.000+03:00"/>
    <s v="No"/>
    <m/>
    <d v="2021-03-30T00:00:00"/>
    <d v="2021-03-30T00:00:00"/>
    <s v="c/kafi maxamed"/>
    <m/>
    <s v="2021-03-30T11:26:00.000+03:00"/>
    <s v="Charcoal"/>
    <n v="1"/>
    <n v="0"/>
    <n v="0"/>
    <n v="0"/>
    <n v="0"/>
    <n v="0"/>
    <n v="16.600000000000001"/>
    <n v="0"/>
    <m/>
    <m/>
    <m/>
    <m/>
    <m/>
    <m/>
    <m/>
    <m/>
    <m/>
    <m/>
    <m/>
    <m/>
    <m/>
    <m/>
    <m/>
    <m/>
    <m/>
    <m/>
    <m/>
    <m/>
    <n v="5"/>
    <n v="2"/>
    <n v="2"/>
    <n v="0"/>
    <s v="Maya"/>
    <x v="3"/>
    <m/>
    <n v="1.5500000000000007"/>
    <n v="0.94999999999999929"/>
    <n v="0.89999999999999858"/>
    <n v="0"/>
    <n v="0"/>
    <n v="0"/>
    <n v="0"/>
    <n v="0"/>
    <n v="0"/>
    <n v="0"/>
    <n v="0"/>
    <n v="0"/>
    <n v="1.1333333333333329"/>
    <n v="0"/>
    <n v="0"/>
    <n v="0"/>
    <n v="3.3433333333333317E-5"/>
    <n v="0"/>
    <n v="0"/>
    <n v="0"/>
    <n v="3.3433333333333317E-5"/>
    <n v="1"/>
    <n v="0"/>
    <n v="0"/>
    <n v="0"/>
    <n v="5"/>
    <n v="2"/>
    <n v="2"/>
    <n v="0"/>
    <n v="6.1"/>
    <n v="0.18579234972677588"/>
    <x v="1"/>
  </r>
  <r>
    <d v="2021-03-27T00:00:00"/>
    <d v="2021-03-27T00:00:00"/>
    <x v="19"/>
    <m/>
    <s v="2021-03-27T14:49:00.000+03:00"/>
    <n v="139170887"/>
    <n v="4.835"/>
    <n v="0"/>
    <m/>
    <m/>
    <m/>
    <m/>
    <m/>
    <m/>
    <m/>
    <m/>
    <m/>
    <m/>
    <n v="0"/>
    <n v="0"/>
    <n v="0"/>
    <n v="0"/>
    <m/>
    <s v="NO/may"/>
    <m/>
    <s v="2021-03-28T12:17:00.000+03:00"/>
    <m/>
    <d v="2021-03-28T00:00:00"/>
    <d v="2021-03-28T00:00:00"/>
    <s v="farxiyo Hassan"/>
    <m/>
    <s v="2021-03-28T15:06:00.000+03:00"/>
    <s v="Charcoal"/>
    <n v="1"/>
    <n v="0"/>
    <n v="0"/>
    <n v="0"/>
    <n v="0"/>
    <n v="0"/>
    <n v="3.18"/>
    <n v="0"/>
    <m/>
    <m/>
    <m/>
    <m/>
    <m/>
    <m/>
    <m/>
    <m/>
    <m/>
    <m/>
    <m/>
    <m/>
    <m/>
    <m/>
    <m/>
    <m/>
    <m/>
    <m/>
    <m/>
    <m/>
    <n v="3"/>
    <n v="2"/>
    <n v="3"/>
    <n v="0"/>
    <s v="2021-03-29T12:00:00.000+03:00"/>
    <s v="No"/>
    <m/>
    <d v="2021-03-29T00:00:00"/>
    <d v="2021-03-30T00:00:00"/>
    <s v="farxiyo xassan mohamed"/>
    <m/>
    <s v="2021-03-29T09:42:00.000+03:00"/>
    <s v="Charcoal"/>
    <n v="1"/>
    <n v="0"/>
    <n v="0"/>
    <n v="0"/>
    <n v="0"/>
    <n v="0"/>
    <n v="2"/>
    <n v="25"/>
    <m/>
    <m/>
    <m/>
    <m/>
    <m/>
    <m/>
    <m/>
    <m/>
    <m/>
    <m/>
    <m/>
    <m/>
    <m/>
    <m/>
    <m/>
    <m/>
    <m/>
    <m/>
    <m/>
    <m/>
    <n v="3"/>
    <n v="2"/>
    <n v="3"/>
    <n v="0"/>
    <s v="2021-03-30T10:30:00.000+03:00"/>
    <s v="Maya thanks"/>
    <m/>
    <d v="2021-03-30T00:00:00"/>
    <d v="2021-03-30T00:00:00"/>
    <s v="farxiyohassan"/>
    <m/>
    <s v="2021-03-30T09:44:00.000+03:00"/>
    <s v="Charcoal"/>
    <n v="1"/>
    <n v="0"/>
    <n v="0"/>
    <n v="0"/>
    <n v="0"/>
    <n v="0"/>
    <n v="26.2"/>
    <n v="0"/>
    <m/>
    <m/>
    <m/>
    <m/>
    <m/>
    <m/>
    <m/>
    <m/>
    <m/>
    <m/>
    <m/>
    <m/>
    <m/>
    <m/>
    <m/>
    <m/>
    <m/>
    <m/>
    <m/>
    <m/>
    <n v="3"/>
    <n v="2"/>
    <n v="3"/>
    <n v="0"/>
    <s v="Maya"/>
    <x v="3"/>
    <m/>
    <n v="1.6549999999999998"/>
    <n v="1.1800000000000002"/>
    <n v="0.80000000000000071"/>
    <n v="0"/>
    <n v="0"/>
    <n v="0"/>
    <n v="0"/>
    <n v="0"/>
    <n v="0"/>
    <n v="0"/>
    <n v="0"/>
    <n v="0"/>
    <n v="1.2116666666666669"/>
    <n v="0"/>
    <n v="0"/>
    <n v="0"/>
    <n v="3.5744166666666669E-5"/>
    <n v="0"/>
    <n v="0"/>
    <n v="0"/>
    <n v="3.5744166666666669E-5"/>
    <n v="1"/>
    <n v="0"/>
    <n v="0"/>
    <n v="0"/>
    <n v="3"/>
    <n v="2"/>
    <n v="3"/>
    <n v="0"/>
    <n v="6.1"/>
    <n v="0.1986338797814208"/>
    <x v="1"/>
  </r>
  <r>
    <d v="2021-03-27T00:00:00"/>
    <d v="2021-03-27T00:00:00"/>
    <x v="15"/>
    <m/>
    <s v="2021-03-27T15:55:00.000+03:00"/>
    <n v="139648288"/>
    <n v="17.07"/>
    <n v="0"/>
    <m/>
    <m/>
    <m/>
    <m/>
    <m/>
    <m/>
    <m/>
    <m/>
    <m/>
    <m/>
    <n v="0"/>
    <n v="0"/>
    <n v="0"/>
    <n v="0"/>
    <m/>
    <s v="NO/may"/>
    <m/>
    <s v="2021-03-28T15:59:00.000+03:00"/>
    <m/>
    <d v="2021-03-28T00:00:00"/>
    <d v="2021-03-28T00:00:00"/>
    <s v="mohamedaliaden"/>
    <m/>
    <s v="2021-03-28T16:04:00.000+03:00"/>
    <s v="Charcoal"/>
    <n v="1"/>
    <n v="0"/>
    <n v="0"/>
    <n v="0"/>
    <n v="0"/>
    <n v="0"/>
    <n v="15.79"/>
    <n v="0"/>
    <m/>
    <m/>
    <m/>
    <m/>
    <m/>
    <m/>
    <m/>
    <m/>
    <m/>
    <m/>
    <m/>
    <m/>
    <m/>
    <m/>
    <m/>
    <m/>
    <m/>
    <m/>
    <m/>
    <m/>
    <n v="0"/>
    <n v="2"/>
    <n v="3"/>
    <n v="1"/>
    <s v="2021-03-29T16:07:00.000+03:00"/>
    <s v="Appreciated"/>
    <m/>
    <d v="2021-03-29T00:00:00"/>
    <d v="2021-03-30T00:00:00"/>
    <s v="mohamedaliaden"/>
    <m/>
    <s v="2021-03-29T16:00:00.000+03:00"/>
    <s v="Charcoal"/>
    <n v="1"/>
    <n v="0"/>
    <n v="0"/>
    <n v="0"/>
    <n v="0"/>
    <n v="0"/>
    <n v="14.51"/>
    <n v="0"/>
    <m/>
    <m/>
    <m/>
    <m/>
    <m/>
    <m/>
    <m/>
    <m/>
    <m/>
    <m/>
    <m/>
    <m/>
    <m/>
    <m/>
    <m/>
    <m/>
    <m/>
    <m/>
    <m/>
    <m/>
    <n v="0"/>
    <n v="2"/>
    <n v="2"/>
    <n v="1"/>
    <s v="2021-03-30T15:57:00.000+03:00"/>
    <s v="Appreciation"/>
    <m/>
    <d v="2021-03-30T00:00:00"/>
    <d v="2021-03-30T00:00:00"/>
    <s v="mohamedaliaden"/>
    <m/>
    <s v="2021-03-30T16:10:00.000+03:00"/>
    <s v="Charcoal"/>
    <n v="1"/>
    <n v="0"/>
    <n v="0"/>
    <n v="0"/>
    <n v="0"/>
    <n v="0"/>
    <n v="13.25"/>
    <n v="0"/>
    <m/>
    <m/>
    <m/>
    <m/>
    <m/>
    <m/>
    <m/>
    <m/>
    <m/>
    <m/>
    <m/>
    <m/>
    <m/>
    <m/>
    <m/>
    <m/>
    <m/>
    <m/>
    <m/>
    <m/>
    <n v="0"/>
    <n v="2"/>
    <n v="2"/>
    <n v="1"/>
    <s v="Appreciation"/>
    <x v="0"/>
    <m/>
    <n v="1.2800000000000011"/>
    <n v="1.2799999999999994"/>
    <n v="1.2599999999999998"/>
    <n v="0"/>
    <n v="0"/>
    <n v="0"/>
    <n v="0"/>
    <n v="0"/>
    <n v="0"/>
    <n v="0"/>
    <n v="0"/>
    <n v="0"/>
    <n v="1.2733333333333334"/>
    <n v="0"/>
    <n v="0"/>
    <n v="0"/>
    <n v="3.7563333333333333E-5"/>
    <n v="0"/>
    <n v="0"/>
    <n v="0"/>
    <n v="3.7563333333333333E-5"/>
    <n v="1"/>
    <n v="0"/>
    <n v="0"/>
    <n v="0"/>
    <n v="0"/>
    <n v="2"/>
    <n v="2.3333333333333335"/>
    <n v="1"/>
    <n v="4.7333333333333334"/>
    <n v="0.26901408450704228"/>
    <x v="1"/>
  </r>
  <r>
    <d v="2021-03-27T00:00:00"/>
    <d v="2021-03-27T00:00:00"/>
    <x v="14"/>
    <m/>
    <s v="2021-03-27T17:25:00.000+03:00"/>
    <n v="140333545"/>
    <n v="11.45"/>
    <n v="0"/>
    <m/>
    <m/>
    <m/>
    <m/>
    <m/>
    <m/>
    <m/>
    <m/>
    <m/>
    <m/>
    <n v="0"/>
    <n v="0"/>
    <n v="0"/>
    <n v="0"/>
    <m/>
    <s v="NO/may"/>
    <m/>
    <s v="2021-03-28T17:00:00.000+03:00"/>
    <m/>
    <d v="2021-03-28T00:00:00"/>
    <d v="2021-03-28T00:00:00"/>
    <s v="abdihakimgas"/>
    <m/>
    <s v="2021-03-28T16:11:00.000+03:00"/>
    <s v="Charcoal"/>
    <n v="1"/>
    <n v="0"/>
    <n v="0"/>
    <n v="0"/>
    <n v="0"/>
    <n v="0"/>
    <n v="10.51"/>
    <n v="0"/>
    <m/>
    <m/>
    <m/>
    <m/>
    <m/>
    <m/>
    <m/>
    <m/>
    <m/>
    <m/>
    <m/>
    <m/>
    <m/>
    <m/>
    <m/>
    <m/>
    <m/>
    <m/>
    <m/>
    <m/>
    <n v="4"/>
    <n v="3"/>
    <n v="2"/>
    <n v="1"/>
    <s v="2021-03-29T16:00:00.000+03:00"/>
    <s v="Maya"/>
    <m/>
    <d v="2021-03-29T00:00:00"/>
    <d v="2021-03-29T00:00:00"/>
    <s v="abdihakimgas"/>
    <m/>
    <s v="2021-03-29T16:00:00.000+03:00"/>
    <s v="Charcoal"/>
    <n v="1"/>
    <n v="0"/>
    <n v="0"/>
    <n v="0"/>
    <n v="0"/>
    <n v="0"/>
    <n v="9.9849999999999994"/>
    <n v="0"/>
    <m/>
    <m/>
    <m/>
    <m/>
    <m/>
    <m/>
    <m/>
    <m/>
    <m/>
    <m/>
    <m/>
    <m/>
    <m/>
    <m/>
    <m/>
    <m/>
    <m/>
    <m/>
    <m/>
    <m/>
    <n v="2"/>
    <n v="1"/>
    <n v="4"/>
    <n v="0"/>
    <s v="2021-03-30T16:00:00.000+03:00"/>
    <s v="Maya"/>
    <m/>
    <d v="2021-03-30T00:00:00"/>
    <d v="2021-03-30T00:00:00"/>
    <s v="abdihakimgas"/>
    <m/>
    <s v="2021-03-30T15:37:00.000+03:00"/>
    <s v="Charcoal"/>
    <n v="1"/>
    <n v="0"/>
    <n v="0"/>
    <n v="0"/>
    <n v="0"/>
    <n v="0"/>
    <n v="8.625"/>
    <n v="0"/>
    <m/>
    <m/>
    <m/>
    <m/>
    <m/>
    <m/>
    <m/>
    <m/>
    <m/>
    <m/>
    <m/>
    <m/>
    <m/>
    <m/>
    <m/>
    <m/>
    <m/>
    <m/>
    <m/>
    <m/>
    <n v="3"/>
    <n v="2"/>
    <n v="4"/>
    <n v="0"/>
    <s v="Maya"/>
    <x v="0"/>
    <m/>
    <n v="0.9399999999999995"/>
    <n v="0.52500000000000036"/>
    <n v="1.3599999999999994"/>
    <n v="0"/>
    <n v="0"/>
    <n v="0"/>
    <n v="0"/>
    <n v="0"/>
    <n v="0"/>
    <n v="0"/>
    <n v="0"/>
    <n v="0"/>
    <n v="0.94166666666666643"/>
    <n v="0"/>
    <n v="0"/>
    <n v="0"/>
    <n v="2.7779166666666656E-5"/>
    <n v="0"/>
    <n v="0"/>
    <n v="0"/>
    <n v="2.7779166666666656E-5"/>
    <n v="1"/>
    <n v="0"/>
    <n v="0"/>
    <n v="0"/>
    <n v="3"/>
    <n v="2"/>
    <n v="3.3333333333333335"/>
    <n v="0.33333333333333331"/>
    <n v="6.7"/>
    <n v="0.14054726368159201"/>
    <x v="1"/>
  </r>
  <r>
    <d v="2021-03-27T00:00:00"/>
    <d v="2021-03-27T00:00:00"/>
    <x v="1"/>
    <m/>
    <s v="2021-03-27T09:01:00.000+03:00"/>
    <n v="303671772"/>
    <n v="4.165"/>
    <n v="0"/>
    <m/>
    <m/>
    <m/>
    <m/>
    <m/>
    <m/>
    <m/>
    <m/>
    <m/>
    <m/>
    <n v="0"/>
    <n v="0"/>
    <n v="25.94"/>
    <n v="0"/>
    <m/>
    <s v="NO/may"/>
    <m/>
    <s v="2021-03-28T09:10:00.000+03:00"/>
    <m/>
    <d v="2021-03-28T00:00:00"/>
    <d v="2021-03-28T00:00:00"/>
    <s v="najahmohamed"/>
    <m/>
    <s v="2021-03-28T08:51:00.000+03:00"/>
    <s v="Charcoal LPG"/>
    <n v="1"/>
    <n v="0"/>
    <n v="1"/>
    <n v="0"/>
    <n v="0"/>
    <n v="0"/>
    <n v="3.54"/>
    <n v="0"/>
    <m/>
    <m/>
    <m/>
    <m/>
    <m/>
    <m/>
    <m/>
    <m/>
    <m/>
    <m/>
    <m/>
    <m/>
    <m/>
    <m/>
    <m/>
    <n v="25.6"/>
    <n v="0"/>
    <m/>
    <m/>
    <m/>
    <n v="6"/>
    <n v="3"/>
    <n v="3"/>
    <n v="0"/>
    <s v="2021-03-29T08:50:00.000+03:00"/>
    <s v="Nothing"/>
    <m/>
    <d v="2021-03-29T00:00:00"/>
    <d v="2021-03-29T00:00:00"/>
    <s v="najahmohamed"/>
    <m/>
    <s v="2021-03-29T08:40:00.000+03:00"/>
    <s v="Charcoal LPG"/>
    <n v="1"/>
    <n v="0"/>
    <n v="1"/>
    <n v="0"/>
    <n v="0"/>
    <n v="0"/>
    <n v="3.02"/>
    <n v="0"/>
    <m/>
    <m/>
    <m/>
    <m/>
    <m/>
    <m/>
    <m/>
    <m/>
    <m/>
    <m/>
    <m/>
    <m/>
    <m/>
    <m/>
    <m/>
    <n v="25.06"/>
    <n v="0"/>
    <m/>
    <m/>
    <m/>
    <n v="6"/>
    <n v="3"/>
    <n v="3"/>
    <n v="0"/>
    <s v="2021-03-30T08:45:00.000+03:00"/>
    <s v="Keep going"/>
    <m/>
    <d v="2021-03-30T00:00:00"/>
    <d v="2021-03-30T00:00:00"/>
    <s v="najahmohamed"/>
    <m/>
    <s v="2021-03-30T09:01:00.000+03:00"/>
    <s v="Charcoal LPG"/>
    <n v="1"/>
    <n v="0"/>
    <n v="1"/>
    <n v="0"/>
    <n v="0"/>
    <n v="0"/>
    <n v="1.88"/>
    <n v="0"/>
    <m/>
    <m/>
    <m/>
    <m/>
    <m/>
    <m/>
    <m/>
    <m/>
    <m/>
    <m/>
    <m/>
    <m/>
    <m/>
    <m/>
    <m/>
    <n v="24.72"/>
    <n v="0"/>
    <m/>
    <m/>
    <m/>
    <n v="6"/>
    <n v="3"/>
    <n v="3"/>
    <n v="0"/>
    <s v="Done"/>
    <x v="0"/>
    <m/>
    <n v="0.625"/>
    <n v="0.52"/>
    <n v="1.1400000000000001"/>
    <n v="0"/>
    <n v="0"/>
    <n v="0"/>
    <n v="0.33999999999999986"/>
    <n v="0.5400000000000027"/>
    <n v="0.33999999999999986"/>
    <n v="0"/>
    <n v="0"/>
    <n v="0"/>
    <n v="0.76166666666666671"/>
    <n v="0"/>
    <n v="0.40666666666666745"/>
    <n v="0"/>
    <n v="2.2469166666666665E-5"/>
    <n v="0"/>
    <n v="1.9235333333333373E-5"/>
    <n v="0"/>
    <n v="4.1704500000000041E-5"/>
    <n v="0.53877079611712508"/>
    <n v="0"/>
    <n v="0.46122920388287486"/>
    <n v="0"/>
    <n v="6"/>
    <n v="3"/>
    <n v="3"/>
    <n v="0"/>
    <n v="8.4"/>
    <n v="9.0674603174603172E-2"/>
    <x v="1"/>
  </r>
  <r>
    <d v="2021-03-27T00:00:00"/>
    <d v="2021-03-27T00:00:00"/>
    <x v="14"/>
    <m/>
    <s v="2021-03-27T18:15:00.000+03:00"/>
    <n v="139543379"/>
    <n v="3.145"/>
    <n v="0"/>
    <m/>
    <m/>
    <m/>
    <m/>
    <m/>
    <m/>
    <m/>
    <m/>
    <m/>
    <m/>
    <n v="0"/>
    <n v="0"/>
    <n v="15.65"/>
    <n v="0"/>
    <m/>
    <s v="NO/may"/>
    <m/>
    <s v="2021-03-28T17:35:00.000+03:00"/>
    <m/>
    <d v="2021-03-28T00:00:00"/>
    <d v="2021-03-28T00:00:00"/>
    <s v="abdihakimgas"/>
    <m/>
    <s v="2021-03-28T16:21:00.000+03:00"/>
    <s v="Charcoal LPG"/>
    <n v="1"/>
    <n v="0"/>
    <n v="1"/>
    <n v="0"/>
    <n v="0"/>
    <n v="0"/>
    <n v="2.855"/>
    <n v="0"/>
    <m/>
    <m/>
    <m/>
    <m/>
    <m/>
    <m/>
    <m/>
    <m/>
    <m/>
    <m/>
    <m/>
    <m/>
    <m/>
    <m/>
    <m/>
    <n v="14.81"/>
    <n v="0"/>
    <m/>
    <m/>
    <m/>
    <n v="5"/>
    <n v="2"/>
    <n v="1"/>
    <n v="0"/>
    <s v="2021-03-29T16:23:00.000+03:00"/>
    <s v="Maya"/>
    <m/>
    <d v="2021-03-29T00:00:00"/>
    <d v="2021-03-29T00:00:00"/>
    <s v="abdihakimgas"/>
    <m/>
    <s v="2021-03-29T15:37:00.000+03:00"/>
    <s v="Charcoal LPG"/>
    <n v="1"/>
    <n v="0"/>
    <n v="1"/>
    <n v="0"/>
    <n v="0"/>
    <n v="0"/>
    <n v="2.14"/>
    <n v="0"/>
    <m/>
    <m/>
    <m/>
    <m/>
    <m/>
    <m/>
    <m/>
    <m/>
    <m/>
    <m/>
    <m/>
    <m/>
    <m/>
    <m/>
    <m/>
    <n v="13.78"/>
    <n v="0"/>
    <m/>
    <m/>
    <m/>
    <n v="6"/>
    <n v="2"/>
    <n v="1"/>
    <n v="0"/>
    <s v="2021-03-30T15:40:00.000+03:00"/>
    <s v="Maya"/>
    <m/>
    <d v="2021-03-30T00:00:00"/>
    <d v="2021-03-30T00:00:00"/>
    <s v="abdihakimgas"/>
    <m/>
    <s v="2021-03-30T15:15:00.000+03:00"/>
    <s v="Charcoal LPG"/>
    <n v="1"/>
    <n v="0"/>
    <n v="1"/>
    <n v="0"/>
    <n v="0"/>
    <n v="0"/>
    <n v="1.1000000000000001"/>
    <n v="0"/>
    <m/>
    <m/>
    <m/>
    <m/>
    <m/>
    <m/>
    <m/>
    <m/>
    <m/>
    <m/>
    <m/>
    <m/>
    <m/>
    <m/>
    <m/>
    <n v="12.6"/>
    <n v="0"/>
    <m/>
    <m/>
    <m/>
    <n v="6"/>
    <n v="2"/>
    <n v="1"/>
    <n v="0"/>
    <s v="Maya"/>
    <x v="0"/>
    <m/>
    <n v="0.29000000000000004"/>
    <n v="0.71499999999999986"/>
    <n v="1.04"/>
    <n v="0"/>
    <n v="0"/>
    <n v="0"/>
    <n v="0.83999999999999986"/>
    <n v="1.0300000000000011"/>
    <n v="1.1799999999999997"/>
    <n v="0"/>
    <n v="0"/>
    <n v="0"/>
    <n v="0.68166666666666664"/>
    <n v="0"/>
    <n v="1.0166666666666668"/>
    <n v="0"/>
    <n v="2.0109166666666667E-5"/>
    <n v="0"/>
    <n v="4.8088333333333339E-5"/>
    <n v="0"/>
    <n v="6.8197500000000006E-5"/>
    <n v="0.29486662512066669"/>
    <n v="0"/>
    <n v="0.70513337487933336"/>
    <n v="0"/>
    <n v="5.666666666666667"/>
    <n v="2"/>
    <n v="1"/>
    <n v="0"/>
    <n v="5.4333333333333336"/>
    <n v="0.1254601226993865"/>
    <x v="1"/>
  </r>
  <r>
    <d v="2021-03-27T00:00:00"/>
    <d v="2021-03-27T00:00:00"/>
    <x v="14"/>
    <m/>
    <s v="2021-03-27T19:23:00.000+03:00"/>
    <n v="133937461"/>
    <n v="1.5"/>
    <n v="0"/>
    <m/>
    <m/>
    <m/>
    <m/>
    <m/>
    <m/>
    <m/>
    <m/>
    <m/>
    <m/>
    <n v="0"/>
    <n v="0"/>
    <n v="0"/>
    <n v="0"/>
    <m/>
    <s v="NO/may"/>
    <m/>
    <s v="2021-03-28T19:00:00.000+03:00"/>
    <m/>
    <d v="2021-03-28T00:00:00"/>
    <d v="2021-04-01T00:00:00"/>
    <s v="abdihakimgas"/>
    <m/>
    <s v="2021-03-28T16:19:00.000+03:00"/>
    <s v="Charcoal"/>
    <n v="1"/>
    <n v="0"/>
    <n v="0"/>
    <n v="0"/>
    <n v="0"/>
    <n v="0"/>
    <n v="1.1000000000000001"/>
    <n v="6"/>
    <m/>
    <m/>
    <m/>
    <m/>
    <m/>
    <m/>
    <m/>
    <m/>
    <m/>
    <m/>
    <m/>
    <m/>
    <m/>
    <m/>
    <m/>
    <m/>
    <m/>
    <m/>
    <m/>
    <m/>
    <n v="5"/>
    <n v="2"/>
    <n v="1"/>
    <n v="0"/>
    <s v="2021-03-29T16:00:00.000+03:00"/>
    <s v="Maya"/>
    <m/>
    <d v="2021-03-29T00:00:00"/>
    <d v="2021-04-01T00:00:00"/>
    <s v="abdihakimgas"/>
    <m/>
    <s v="2021-03-29T16:28:00.000+03:00"/>
    <s v="Charcoal"/>
    <n v="1"/>
    <n v="0"/>
    <n v="0"/>
    <n v="0"/>
    <n v="0"/>
    <n v="0"/>
    <n v="6.3"/>
    <n v="0"/>
    <m/>
    <m/>
    <m/>
    <m/>
    <m/>
    <m/>
    <m/>
    <m/>
    <m/>
    <m/>
    <m/>
    <m/>
    <m/>
    <m/>
    <m/>
    <m/>
    <m/>
    <m/>
    <m/>
    <m/>
    <n v="5"/>
    <n v="2"/>
    <n v="1"/>
    <n v="0"/>
    <s v="2021-03-30T16:27:00.000+03:00"/>
    <s v="Maya"/>
    <m/>
    <d v="2021-03-30T00:00:00"/>
    <d v="2021-03-30T00:00:00"/>
    <s v="abdihakimgas"/>
    <m/>
    <s v="2021-03-30T16:00:00.000+03:00"/>
    <s v="Charcoal"/>
    <n v="1"/>
    <n v="0"/>
    <n v="0"/>
    <n v="0"/>
    <n v="0"/>
    <n v="0"/>
    <n v="5.29"/>
    <n v="0"/>
    <m/>
    <m/>
    <m/>
    <m/>
    <m/>
    <m/>
    <m/>
    <m/>
    <m/>
    <m/>
    <m/>
    <m/>
    <m/>
    <m/>
    <m/>
    <m/>
    <m/>
    <m/>
    <m/>
    <m/>
    <n v="5"/>
    <n v="1"/>
    <n v="1"/>
    <n v="0"/>
    <s v="Maya"/>
    <x v="0"/>
    <m/>
    <n v="0.39999999999999991"/>
    <n v="0.79999999999999982"/>
    <n v="1.0099999999999998"/>
    <n v="0"/>
    <n v="0"/>
    <n v="0"/>
    <n v="0"/>
    <n v="0"/>
    <n v="0"/>
    <n v="0"/>
    <n v="0"/>
    <n v="0"/>
    <n v="0.73666666666666647"/>
    <n v="0"/>
    <n v="0"/>
    <n v="0"/>
    <n v="2.173166666666666E-5"/>
    <n v="0"/>
    <n v="0"/>
    <n v="0"/>
    <n v="2.173166666666666E-5"/>
    <n v="1"/>
    <n v="0"/>
    <n v="0"/>
    <n v="0"/>
    <n v="5"/>
    <n v="1.6666666666666667"/>
    <n v="1"/>
    <n v="0"/>
    <n v="4.8333333333333339"/>
    <n v="0.15241379310344821"/>
    <x v="1"/>
  </r>
  <r>
    <d v="2021-03-27T00:00:00"/>
    <d v="2021-03-27T00:00:00"/>
    <x v="13"/>
    <m/>
    <s v="2021-03-27T12:58:00.000+03:00"/>
    <n v="135266610"/>
    <n v="7.98"/>
    <n v="0"/>
    <m/>
    <m/>
    <m/>
    <m/>
    <m/>
    <m/>
    <m/>
    <m/>
    <m/>
    <m/>
    <n v="0"/>
    <n v="0"/>
    <n v="0"/>
    <n v="0"/>
    <m/>
    <s v="NO/may"/>
    <m/>
    <s v="2021-03-28T12:59:00.000+03:00"/>
    <m/>
    <d v="2021-03-28T00:00:00"/>
    <d v="2021-03-28T00:00:00"/>
    <s v="cumarxuseen"/>
    <m/>
    <s v="2021-03-28T02:10:00.000+03:00"/>
    <s v="Charcoal"/>
    <n v="1"/>
    <n v="0"/>
    <n v="0"/>
    <n v="0"/>
    <n v="0"/>
    <n v="0"/>
    <n v="7.2649999999999997"/>
    <n v="0"/>
    <m/>
    <m/>
    <m/>
    <m/>
    <m/>
    <m/>
    <m/>
    <m/>
    <m/>
    <m/>
    <m/>
    <m/>
    <m/>
    <m/>
    <m/>
    <m/>
    <m/>
    <m/>
    <m/>
    <m/>
    <n v="4"/>
    <n v="2"/>
    <n v="1"/>
    <n v="0"/>
    <s v="2021-03-29T02:10:00.000+03:00"/>
    <s v="N/A"/>
    <m/>
    <d v="2021-03-29T00:00:00"/>
    <d v="2021-03-29T00:00:00"/>
    <s v="cumarxuseen"/>
    <m/>
    <s v="2021-03-29T00:29:00.000+03:00"/>
    <s v="Charcoal"/>
    <n v="1"/>
    <n v="0"/>
    <n v="0"/>
    <n v="0"/>
    <n v="0"/>
    <n v="0"/>
    <n v="6.3920000000000003"/>
    <n v="0"/>
    <m/>
    <m/>
    <m/>
    <m/>
    <m/>
    <m/>
    <m/>
    <m/>
    <m/>
    <m/>
    <m/>
    <m/>
    <m/>
    <m/>
    <m/>
    <m/>
    <m/>
    <m/>
    <m/>
    <m/>
    <n v="4"/>
    <n v="2"/>
    <n v="1"/>
    <n v="0"/>
    <s v="2021-03-30T00:30:00.000+03:00"/>
    <s v="N/A"/>
    <m/>
    <d v="2021-03-30T00:00:00"/>
    <d v="2021-03-30T00:00:00"/>
    <s v="cumarxuseen"/>
    <m/>
    <s v="2021-03-30T00:30:00.000+03:00"/>
    <s v="Charcoal"/>
    <n v="1"/>
    <n v="0"/>
    <n v="0"/>
    <n v="0"/>
    <n v="0"/>
    <n v="0"/>
    <n v="5.1769999999999996"/>
    <n v="0"/>
    <m/>
    <m/>
    <m/>
    <m/>
    <m/>
    <m/>
    <m/>
    <m/>
    <m/>
    <m/>
    <m/>
    <m/>
    <m/>
    <m/>
    <m/>
    <m/>
    <m/>
    <m/>
    <m/>
    <m/>
    <n v="4"/>
    <n v="2"/>
    <n v="1"/>
    <n v="0"/>
    <s v="N/A"/>
    <x v="0"/>
    <m/>
    <n v="0.71500000000000075"/>
    <n v="0.87299999999999933"/>
    <n v="1.2150000000000007"/>
    <n v="0"/>
    <n v="0"/>
    <n v="0"/>
    <n v="0"/>
    <n v="0"/>
    <n v="0"/>
    <n v="0"/>
    <n v="0"/>
    <n v="0"/>
    <n v="0.93433333333333357"/>
    <n v="0"/>
    <n v="0"/>
    <n v="0"/>
    <n v="2.756283333333334E-5"/>
    <n v="0"/>
    <n v="0"/>
    <n v="0"/>
    <n v="2.756283333333334E-5"/>
    <n v="1"/>
    <n v="0"/>
    <n v="0"/>
    <n v="0"/>
    <n v="4"/>
    <n v="2"/>
    <n v="1"/>
    <n v="0"/>
    <n v="4.5999999999999996"/>
    <n v="0.20311594202898559"/>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D631D75-ABFC-404C-970B-3ADE7FEDE2EF}" name="PivotTable6"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Enumerator">
  <location ref="F43:G89" firstHeaderRow="1" firstDataRow="1" firstDataCol="1"/>
  <pivotFields count="261">
    <pivotField showAll="0"/>
    <pivotField showAll="0"/>
    <pivotField showAll="0"/>
    <pivotField showAll="0"/>
    <pivotField showAll="0"/>
    <pivotField showAll="0"/>
    <pivotField showAll="0"/>
    <pivotField showAll="0"/>
    <pivotField axis="axisRow" showAll="0">
      <items count="46">
        <item x="32"/>
        <item x="13"/>
        <item x="44"/>
        <item x="12"/>
        <item x="17"/>
        <item x="43"/>
        <item x="3"/>
        <item x="39"/>
        <item x="30"/>
        <item x="31"/>
        <item x="27"/>
        <item x="26"/>
        <item x="14"/>
        <item x="42"/>
        <item x="16"/>
        <item x="15"/>
        <item x="35"/>
        <item x="36"/>
        <item x="1"/>
        <item x="10"/>
        <item x="9"/>
        <item x="41"/>
        <item x="37"/>
        <item x="38"/>
        <item x="8"/>
        <item x="19"/>
        <item x="6"/>
        <item x="40"/>
        <item x="25"/>
        <item x="0"/>
        <item x="34"/>
        <item x="33"/>
        <item x="11"/>
        <item x="23"/>
        <item x="5"/>
        <item x="22"/>
        <item x="18"/>
        <item x="24"/>
        <item x="2"/>
        <item x="29"/>
        <item x="28"/>
        <item x="21"/>
        <item x="20"/>
        <item x="7"/>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9" showAll="0"/>
    <pivotField numFmtId="169" showAll="0"/>
    <pivotField numFmtId="169" showAll="0"/>
    <pivotField numFmtId="169" showAll="0"/>
    <pivotField numFmtId="168" showAll="0"/>
    <pivotField numFmtId="9" showAll="0"/>
    <pivotField numFmtId="9" showAll="0"/>
    <pivotField numFmtId="9" showAll="0"/>
    <pivotField numFmtId="9" showAll="0"/>
    <pivotField dataField="1" numFmtId="14" showAll="0">
      <items count="15">
        <item x="0"/>
        <item x="1"/>
        <item x="2"/>
        <item x="3"/>
        <item x="4"/>
        <item x="5"/>
        <item x="6"/>
        <item x="7"/>
        <item x="8"/>
        <item x="9"/>
        <item x="10"/>
        <item x="11"/>
        <item x="12"/>
        <item x="13"/>
        <item t="default"/>
      </items>
    </pivotField>
    <pivotField numFmtId="14" showAll="0"/>
    <pivotField showAll="0"/>
    <pivotField showAll="0"/>
    <pivotField showAll="0">
      <items count="7">
        <item sd="0" x="0"/>
        <item sd="0" x="1"/>
        <item sd="0" x="2"/>
        <item sd="0" x="3"/>
        <item sd="0" x="4"/>
        <item sd="0" x="5"/>
        <item t="default"/>
      </items>
    </pivotField>
    <pivotField showAll="0">
      <items count="5">
        <item sd="0" x="0"/>
        <item sd="0" x="1"/>
        <item sd="0" x="2"/>
        <item sd="0" x="3"/>
        <item t="default"/>
      </items>
    </pivotField>
  </pivotFields>
  <rowFields count="1">
    <field x="8"/>
  </rowFields>
  <rowItems count="4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t="grand">
      <x/>
    </i>
  </rowItems>
  <colItems count="1">
    <i/>
  </colItems>
  <dataFields count="1">
    <dataField name="Surveys" fld="255" subtotal="count" baseField="255" baseItem="3"/>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02173D6-E6B9-4335-9BDD-63C2A2DE3729}" name="PivotTable1" cacheId="1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Survey Date">
  <location ref="B24:C27" firstHeaderRow="1" firstDataRow="1" firstDataCol="1"/>
  <pivotFields count="182">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170" showAll="0"/>
    <pivotField numFmtId="168" showAll="0"/>
    <pivotField numFmtId="168" showAll="0"/>
    <pivotField numFmtId="168" showAll="0"/>
    <pivotField numFmtId="168" showAll="0"/>
    <pivotField numFmtId="9" showAll="0"/>
    <pivotField numFmtId="9" showAll="0"/>
    <pivotField numFmtId="9" showAll="0"/>
    <pivotField numFmtId="9" showAll="0"/>
    <pivotField numFmtId="2" showAll="0"/>
    <pivotField numFmtId="2" showAll="0"/>
    <pivotField numFmtId="2" showAll="0"/>
    <pivotField numFmtId="2" showAll="0"/>
    <pivotField numFmtId="2" showAll="0"/>
    <pivotField numFmtId="2" showAll="0"/>
    <pivotField axis="axisRow" dataField="1" numFmtId="14" showAll="0">
      <items count="3">
        <item x="1"/>
        <item x="0"/>
        <item t="default"/>
      </items>
    </pivotField>
  </pivotFields>
  <rowFields count="1">
    <field x="181"/>
  </rowFields>
  <rowItems count="3">
    <i>
      <x/>
    </i>
    <i>
      <x v="1"/>
    </i>
    <i t="grand">
      <x/>
    </i>
  </rowItems>
  <colItems count="1">
    <i/>
  </colItems>
  <dataFields count="1">
    <dataField name="Count of Surveys" fld="181" subtotal="count" baseField="181" baseItem="0"/>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1C6BE15-BF50-4453-945D-5BCA588AC97F}" name="PivotTable3" cacheId="1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Region">
  <location ref="B31:C36" firstHeaderRow="1" firstDataRow="1" firstDataCol="1"/>
  <pivotFields count="182">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3"/>
        <item x="2"/>
        <item x="0"/>
        <item x="1"/>
        <item t="default"/>
      </items>
    </pivotField>
    <pivotField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170" showAll="0"/>
    <pivotField numFmtId="168" showAll="0"/>
    <pivotField numFmtId="168" showAll="0"/>
    <pivotField numFmtId="168" showAll="0"/>
    <pivotField numFmtId="168" showAll="0"/>
    <pivotField numFmtId="9" showAll="0"/>
    <pivotField numFmtId="9" showAll="0"/>
    <pivotField numFmtId="9" showAll="0"/>
    <pivotField numFmtId="9" showAll="0"/>
    <pivotField numFmtId="2" showAll="0"/>
    <pivotField numFmtId="2" showAll="0"/>
    <pivotField numFmtId="2" showAll="0"/>
    <pivotField numFmtId="2" showAll="0"/>
    <pivotField numFmtId="2" showAll="0"/>
    <pivotField numFmtId="2" showAll="0"/>
    <pivotField numFmtId="14" showAll="0"/>
  </pivotFields>
  <rowFields count="1">
    <field x="148"/>
  </rowFields>
  <rowItems count="5">
    <i>
      <x/>
    </i>
    <i>
      <x v="1"/>
    </i>
    <i>
      <x v="2"/>
    </i>
    <i>
      <x v="3"/>
    </i>
    <i t="grand">
      <x/>
    </i>
  </rowItems>
  <colItems count="1">
    <i/>
  </colItems>
  <dataFields count="1">
    <dataField name="Count of Surveys" fld="148" subtotal="count" baseField="148" baseItem="0"/>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95434CC-DDDC-4F81-AD6C-C5ADA845938B}" name="PivotTable2" cacheId="1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Enumerator">
  <location ref="B43:C71" firstHeaderRow="1" firstDataRow="1" firstDataCol="1"/>
  <pivotFields count="182">
    <pivotField numFmtId="14" showAll="0"/>
    <pivotField numFmtId="14" showAll="0"/>
    <pivotField axis="axisRow" dataField="1" showAll="0">
      <items count="28">
        <item x="14"/>
        <item x="20"/>
        <item x="17"/>
        <item x="8"/>
        <item x="25"/>
        <item x="0"/>
        <item x="7"/>
        <item x="18"/>
        <item x="4"/>
        <item x="21"/>
        <item x="13"/>
        <item x="22"/>
        <item x="9"/>
        <item x="19"/>
        <item x="12"/>
        <item x="2"/>
        <item x="10"/>
        <item x="11"/>
        <item x="24"/>
        <item x="5"/>
        <item x="3"/>
        <item x="26"/>
        <item x="6"/>
        <item x="15"/>
        <item x="1"/>
        <item x="23"/>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2" showAll="0"/>
    <pivotField numFmtId="170" showAll="0"/>
    <pivotField numFmtId="168" showAll="0"/>
    <pivotField numFmtId="168" showAll="0"/>
    <pivotField numFmtId="168" showAll="0"/>
    <pivotField numFmtId="168" showAll="0"/>
    <pivotField numFmtId="9" showAll="0"/>
    <pivotField numFmtId="9" showAll="0"/>
    <pivotField numFmtId="9" showAll="0"/>
    <pivotField numFmtId="9" showAll="0"/>
    <pivotField numFmtId="2" showAll="0"/>
    <pivotField numFmtId="2" showAll="0"/>
    <pivotField numFmtId="2" showAll="0"/>
    <pivotField numFmtId="2" showAll="0"/>
    <pivotField numFmtId="2" showAll="0"/>
    <pivotField numFmtId="2" showAll="0"/>
    <pivotField numFmtId="14" showAll="0"/>
  </pivotFields>
  <rowFields count="1">
    <field x="2"/>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t="grand">
      <x/>
    </i>
  </rowItems>
  <colItems count="1">
    <i/>
  </colItems>
  <dataFields count="1">
    <dataField name="Count of Surveys" fld="2" subtotal="count" baseField="2" baseItem="0"/>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628E8D8-2D59-4EAE-A2CE-9B7142560DF4}" name="PivotTable4"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Survey Month">
  <location ref="F23:G28" firstHeaderRow="1" firstDataRow="1" firstDataCol="1"/>
  <pivotFields count="261">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9" showAll="0"/>
    <pivotField numFmtId="169" showAll="0"/>
    <pivotField numFmtId="169" showAll="0"/>
    <pivotField numFmtId="169" showAll="0"/>
    <pivotField numFmtId="168" showAll="0"/>
    <pivotField numFmtId="9" showAll="0"/>
    <pivotField numFmtId="9" showAll="0"/>
    <pivotField numFmtId="9" showAll="0"/>
    <pivotField numFmtId="9" showAll="0"/>
    <pivotField axis="axisRow" dataField="1" numFmtId="14" showAll="0">
      <items count="15">
        <item x="0"/>
        <item x="1"/>
        <item x="2"/>
        <item x="3"/>
        <item x="4"/>
        <item x="5"/>
        <item x="6"/>
        <item x="7"/>
        <item x="8"/>
        <item x="9"/>
        <item x="10"/>
        <item x="11"/>
        <item x="12"/>
        <item x="13"/>
        <item t="default"/>
      </items>
    </pivotField>
    <pivotField numFmtId="14" showAll="0"/>
    <pivotField showAll="0"/>
    <pivotField showAll="0"/>
    <pivotField showAll="0">
      <items count="7">
        <item sd="0" x="0"/>
        <item sd="0" x="1"/>
        <item sd="0" x="2"/>
        <item sd="0" x="3"/>
        <item sd="0" x="4"/>
        <item sd="0" x="5"/>
        <item t="default"/>
      </items>
    </pivotField>
    <pivotField showAll="0">
      <items count="5">
        <item sd="0" x="0"/>
        <item sd="0" x="1"/>
        <item sd="0" x="2"/>
        <item sd="0" x="3"/>
        <item t="default"/>
      </items>
    </pivotField>
  </pivotFields>
  <rowFields count="1">
    <field x="255"/>
  </rowFields>
  <rowItems count="5">
    <i>
      <x v="3"/>
    </i>
    <i>
      <x v="4"/>
    </i>
    <i>
      <x v="10"/>
    </i>
    <i>
      <x v="11"/>
    </i>
    <i t="grand">
      <x/>
    </i>
  </rowItems>
  <colItems count="1">
    <i/>
  </colItems>
  <dataFields count="1">
    <dataField name="Surveys" fld="255" subtotal="count" baseField="255" baseItem="3"/>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230BBD2-565E-474A-A229-8C63E6BFD8DA}" name="PivotTable5"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Region">
  <location ref="F31:G39" firstHeaderRow="1" firstDataRow="1" firstDataCol="1"/>
  <pivotFields count="261">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x="6"/>
        <item x="0"/>
        <item x="2"/>
        <item x="5"/>
        <item x="1"/>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9" showAll="0"/>
    <pivotField numFmtId="169" showAll="0"/>
    <pivotField numFmtId="169" showAll="0"/>
    <pivotField numFmtId="169" showAll="0"/>
    <pivotField numFmtId="168" showAll="0"/>
    <pivotField numFmtId="9" showAll="0"/>
    <pivotField numFmtId="9" showAll="0"/>
    <pivotField numFmtId="9" showAll="0"/>
    <pivotField numFmtId="9" showAll="0"/>
    <pivotField dataField="1" numFmtId="14" showAll="0">
      <items count="15">
        <item x="0"/>
        <item x="1"/>
        <item x="2"/>
        <item x="3"/>
        <item x="4"/>
        <item x="5"/>
        <item x="6"/>
        <item x="7"/>
        <item x="8"/>
        <item x="9"/>
        <item x="10"/>
        <item x="11"/>
        <item x="12"/>
        <item x="13"/>
        <item t="default"/>
      </items>
    </pivotField>
    <pivotField numFmtId="14" showAll="0"/>
    <pivotField showAll="0"/>
    <pivotField showAll="0"/>
    <pivotField showAll="0">
      <items count="7">
        <item sd="0" x="0"/>
        <item sd="0" x="1"/>
        <item sd="0" x="2"/>
        <item sd="0" x="3"/>
        <item sd="0" x="4"/>
        <item sd="0" x="5"/>
        <item t="default"/>
      </items>
    </pivotField>
    <pivotField showAll="0">
      <items count="5">
        <item sd="0" x="0"/>
        <item sd="0" x="1"/>
        <item sd="0" x="2"/>
        <item sd="0" x="3"/>
        <item t="default"/>
      </items>
    </pivotField>
  </pivotFields>
  <rowFields count="1">
    <field x="16"/>
  </rowFields>
  <rowItems count="8">
    <i>
      <x/>
    </i>
    <i>
      <x v="1"/>
    </i>
    <i>
      <x v="2"/>
    </i>
    <i>
      <x v="3"/>
    </i>
    <i>
      <x v="4"/>
    </i>
    <i>
      <x v="5"/>
    </i>
    <i>
      <x v="6"/>
    </i>
    <i t="grand">
      <x/>
    </i>
  </rowItems>
  <colItems count="1">
    <i/>
  </colItems>
  <dataFields count="1">
    <dataField name="Surveys" fld="255" subtotal="count" baseField="255" baseItem="3"/>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3D469BF-D65D-BD42-BC11-00054F2A1076}" name="PKPT53" displayName="PKPT53" ref="A19:G138" totalsRowShown="0" headerRowDxfId="10" headerRowBorderDxfId="9" tableBorderDxfId="8" totalsRowBorderDxfId="7">
  <autoFilter ref="A19:G138" xr:uid="{00000000-0009-0000-0100-000004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8C7E05D-F548-444B-86AE-BF574B4F0702}" name="A" dataDxfId="6"/>
    <tableColumn id="2" xr3:uid="{8E1E8091-41C7-4548-B0AA-0741A70B3454}" name="B" dataDxfId="5">
      <calculatedColumnFormula>'[1]Baseline Survey_KPT'!Z3</calculatedColumnFormula>
    </tableColumn>
    <tableColumn id="3" xr3:uid="{443DA399-3B23-4449-B5BC-963FCF10CC27}" name="C" dataDxfId="4">
      <calculatedColumnFormula>INDEX('[1]Baseline Survey_KPT'!IY:IY,MATCH(B20,'[1]Baseline Survey_KPT'!Z:Z,0))</calculatedColumnFormula>
    </tableColumn>
    <tableColumn id="10" xr3:uid="{DEE83047-7F16-A34F-B25E-072424CE09AC}" name="F" dataDxfId="3">
      <calculatedColumnFormula>IF(LEN('[1]Project Survey_KPT'!F3)&gt;1,'[1]Project Survey_KPT'!F3,"")</calculatedColumnFormula>
    </tableColumn>
    <tableColumn id="4" xr3:uid="{6D70FD8C-59D7-3E44-83D3-EACD5F971913}" name="G" dataDxfId="2"/>
    <tableColumn id="5" xr3:uid="{A3420587-5F9B-1943-815B-7192D60312ED}" name="D" dataDxfId="1">
      <calculatedColumnFormula>IF(PKPT53[[#This Row],[C]]&lt;&gt;0,IF((OR(C20&gt;=$F$11, C20&lt;=$F$12)), "Outlier",PKPT53[[#This Row],[C]]), "")</calculatedColumnFormula>
    </tableColumn>
    <tableColumn id="6" xr3:uid="{246F1B7F-D74D-CF4C-9EBE-9F99BC43D353}" name="I" dataDxfId="0">
      <calculatedColumnFormula>IF(PKPT53[[#This Row],[G]]&lt;&gt;0,IF((OR(E20&gt;=$G$11, E20&lt;=$G$12)), "Outlier",PKPT53[[#This Row],[G]]), "")</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Table1" displayName="Table1" ref="A1:A17" totalsRowShown="0">
  <autoFilter ref="A1:A17" xr:uid="{00000000-0009-0000-0100-000001000000}"/>
  <tableColumns count="1">
    <tableColumn id="1" xr3:uid="{00000000-0010-0000-0300-000001000000}" name="Select fuel type"/>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V2" dT="2021-03-22T07:28:34.00" personId="{230CB1F7-C5E2-4E25-816F-2CB9D6BF74AC}" id="{830EA76E-BE80-4B19-923C-380A499F8EC0}">
    <text>Higlighted red if negative usage, and yellow if greater than baseline charcoal usage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pivotTable" Target="../pivotTables/pivotTable3.xml"/><Relationship Id="rId7"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hyperlink" Target="http://www.ipcc.ch/publications_and_data/ar4/wg1/en/ch2s2-10-2.html" TargetMode="External"/><Relationship Id="rId1" Type="http://schemas.openxmlformats.org/officeDocument/2006/relationships/hyperlink" Target="http://www.ipcc.ch/publications_and_data/ar4/wg1/en/ch2s2-10-2.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8E37E-5674-4281-AC1F-AA63D3C6FB27}">
  <dimension ref="A1:IY175"/>
  <sheetViews>
    <sheetView zoomScale="82" zoomScaleNormal="82" workbookViewId="0">
      <pane ySplit="2" topLeftCell="A99" activePane="bottomLeft" state="frozen"/>
      <selection pane="bottomLeft" activeCell="A3" sqref="A3:A121"/>
    </sheetView>
  </sheetViews>
  <sheetFormatPr baseColWidth="10" defaultColWidth="9.1640625" defaultRowHeight="15"/>
  <cols>
    <col min="1" max="1" width="38.5" style="159" customWidth="1"/>
    <col min="2" max="2" width="47" style="159" customWidth="1"/>
    <col min="3" max="3" width="22.5" style="159" customWidth="1"/>
    <col min="4" max="4" width="24.83203125" style="159" customWidth="1"/>
    <col min="5" max="5" width="27.83203125" style="159" customWidth="1"/>
    <col min="6" max="6" width="25.5" style="159" customWidth="1"/>
    <col min="7" max="7" width="26.83203125" style="159" customWidth="1"/>
    <col min="8" max="8" width="22.1640625" style="159" customWidth="1"/>
    <col min="9" max="9" width="29.5" style="159" customWidth="1"/>
    <col min="10" max="10" width="40.5" style="159" customWidth="1"/>
    <col min="11" max="11" width="39.33203125" style="159" customWidth="1"/>
    <col min="12" max="12" width="31.1640625" style="159" customWidth="1"/>
    <col min="13" max="13" width="11.5" style="159" customWidth="1"/>
    <col min="14" max="14" width="11.6640625" style="159" customWidth="1"/>
    <col min="15" max="15" width="12.1640625" style="159" customWidth="1"/>
    <col min="16" max="16" width="11.5" style="159" customWidth="1"/>
    <col min="17" max="17" width="67.33203125" style="159" customWidth="1"/>
    <col min="18" max="18" width="26.33203125" style="159" customWidth="1"/>
    <col min="19" max="19" width="29.83203125" style="159" customWidth="1"/>
    <col min="20" max="20" width="32.83203125" style="159" customWidth="1"/>
    <col min="21" max="21" width="26.5" style="159" customWidth="1"/>
    <col min="22" max="22" width="27.6640625" style="159" customWidth="1"/>
    <col min="23" max="23" width="25.6640625" style="159" customWidth="1"/>
    <col min="24" max="24" width="26.6640625" style="159" customWidth="1"/>
    <col min="25" max="25" width="27.5" style="159" customWidth="1"/>
    <col min="26" max="26" width="39.1640625" style="159" customWidth="1"/>
    <col min="27" max="27" width="25.83203125" style="159" customWidth="1"/>
    <col min="28" max="28" width="67.5" style="159" customWidth="1"/>
    <col min="29" max="29" width="44.6640625" style="159" customWidth="1"/>
    <col min="30" max="30" width="26.33203125" style="159" customWidth="1"/>
    <col min="31" max="32" width="16.83203125" style="159" customWidth="1"/>
    <col min="33" max="33" width="24.1640625" style="159" customWidth="1"/>
    <col min="34" max="34" width="20" style="159" customWidth="1"/>
    <col min="35" max="35" width="43.83203125" style="159" customWidth="1"/>
    <col min="36" max="36" width="25" style="189" customWidth="1"/>
    <col min="37" max="37" width="13.6640625" style="159" customWidth="1"/>
    <col min="38" max="38" width="13.5" style="159" customWidth="1"/>
    <col min="39" max="39" width="16.6640625" style="159" customWidth="1"/>
    <col min="40" max="40" width="9.1640625" style="159"/>
    <col min="41" max="41" width="51.5" style="163" customWidth="1"/>
    <col min="42" max="42" width="26.5" style="163" customWidth="1"/>
    <col min="43" max="46" width="9.1640625" style="163"/>
    <col min="47" max="47" width="46.5" style="159" customWidth="1"/>
    <col min="48" max="48" width="29.33203125" style="159" customWidth="1"/>
    <col min="49" max="49" width="16.83203125" style="159" customWidth="1"/>
    <col min="50" max="50" width="14.5" style="159" customWidth="1"/>
    <col min="51" max="51" width="13" style="159" customWidth="1"/>
    <col min="52" max="52" width="14.6640625" style="159" customWidth="1"/>
    <col min="53" max="53" width="15.83203125" style="159" customWidth="1"/>
    <col min="54" max="54" width="25.5" style="159" customWidth="1"/>
    <col min="55" max="55" width="31.5" style="159" customWidth="1"/>
    <col min="56" max="56" width="24.5" style="159" customWidth="1"/>
    <col min="57" max="57" width="23.83203125" style="159" customWidth="1"/>
    <col min="58" max="58" width="34.5" style="159" customWidth="1"/>
    <col min="59" max="59" width="25" style="159" customWidth="1"/>
    <col min="60" max="60" width="20.1640625" style="159" customWidth="1"/>
    <col min="61" max="61" width="30.1640625" style="159" customWidth="1"/>
    <col min="62" max="62" width="9.33203125" style="159" bestFit="1" customWidth="1"/>
    <col min="63" max="63" width="14.33203125" style="159" customWidth="1"/>
    <col min="64" max="64" width="29.6640625" style="159" customWidth="1"/>
    <col min="65" max="65" width="14" style="159" customWidth="1"/>
    <col min="66" max="66" width="11.5" style="159" customWidth="1"/>
    <col min="67" max="67" width="34" style="159" customWidth="1"/>
    <col min="68" max="68" width="44" style="159" customWidth="1"/>
    <col min="69" max="105" width="9.1640625" style="159"/>
    <col min="106" max="106" width="26.33203125" style="159" customWidth="1"/>
    <col min="107" max="107" width="31.5" style="159" customWidth="1"/>
    <col min="108" max="108" width="23.5" style="159" customWidth="1"/>
    <col min="109" max="109" width="9.1640625" style="159"/>
    <col min="110" max="111" width="9.33203125" style="159" bestFit="1" customWidth="1"/>
    <col min="112" max="112" width="9.1640625" style="159"/>
    <col min="113" max="114" width="9.33203125" style="159" bestFit="1" customWidth="1"/>
    <col min="115" max="115" width="9.1640625" style="159"/>
    <col min="116" max="117" width="9.33203125" style="159" bestFit="1" customWidth="1"/>
    <col min="118" max="129" width="0" style="159" hidden="1" customWidth="1"/>
    <col min="130" max="144" width="9.1640625" style="159" hidden="1" customWidth="1"/>
    <col min="145" max="155" width="9.1640625" style="161" customWidth="1"/>
    <col min="156" max="230" width="9.1640625" style="159" hidden="1" customWidth="1"/>
    <col min="231" max="231" width="11.6640625" style="159" customWidth="1"/>
    <col min="232" max="236" width="9.33203125" style="159" bestFit="1" customWidth="1"/>
    <col min="237" max="242" width="9.33203125" style="169" bestFit="1" customWidth="1"/>
    <col min="243" max="244" width="9.33203125" style="159" bestFit="1" customWidth="1"/>
    <col min="245" max="245" width="12.5" style="159" bestFit="1" customWidth="1"/>
    <col min="246" max="246" width="12.33203125" style="159" customWidth="1"/>
    <col min="247" max="248" width="11" style="159" bestFit="1" customWidth="1"/>
    <col min="249" max="249" width="12.5" style="159" bestFit="1" customWidth="1"/>
    <col min="250" max="250" width="11" style="190" bestFit="1" customWidth="1"/>
    <col min="251" max="251" width="10" style="159" customWidth="1"/>
    <col min="252" max="255" width="9.33203125" style="159" bestFit="1" customWidth="1"/>
    <col min="256" max="257" width="11.5" style="191" bestFit="1" customWidth="1"/>
    <col min="258" max="259" width="9.33203125" style="173" bestFit="1" customWidth="1"/>
    <col min="260" max="16384" width="9.1640625" style="159"/>
  </cols>
  <sheetData>
    <row r="1" spans="1:259" s="131" customFormat="1" ht="44.25" customHeight="1">
      <c r="A1" s="130"/>
      <c r="AA1" s="132"/>
      <c r="AB1" s="132"/>
      <c r="AC1" s="132"/>
      <c r="AD1" s="132"/>
      <c r="AE1" s="132"/>
      <c r="AF1" s="132"/>
      <c r="AG1" s="132"/>
      <c r="AH1" s="132"/>
      <c r="AI1" s="133"/>
      <c r="AJ1" s="134"/>
      <c r="AK1" s="134"/>
      <c r="AL1" s="134"/>
      <c r="AM1" s="134"/>
      <c r="AN1" s="134"/>
      <c r="AO1" s="135"/>
      <c r="AP1" s="136"/>
      <c r="AQ1" s="136"/>
      <c r="AR1" s="136"/>
      <c r="AS1" s="136"/>
      <c r="AT1" s="136"/>
      <c r="AU1" s="137"/>
      <c r="AV1" s="138"/>
      <c r="AW1" s="138"/>
      <c r="AX1" s="138"/>
      <c r="AY1" s="138"/>
      <c r="AZ1" s="138"/>
      <c r="BA1" s="139"/>
      <c r="BC1" s="292" t="s">
        <v>0</v>
      </c>
      <c r="BD1" s="293"/>
      <c r="BE1" s="293"/>
      <c r="BF1" s="293"/>
      <c r="BG1" s="293"/>
      <c r="BH1" s="293"/>
      <c r="BI1" s="293"/>
      <c r="BJ1" s="293"/>
      <c r="BK1" s="293"/>
      <c r="BL1" s="293"/>
      <c r="BM1" s="293"/>
      <c r="BN1" s="294"/>
      <c r="BO1" s="295" t="s">
        <v>1</v>
      </c>
      <c r="BP1" s="296"/>
      <c r="BQ1" s="296"/>
      <c r="BR1" s="296"/>
      <c r="BS1" s="296"/>
      <c r="BT1" s="296"/>
      <c r="BU1" s="296"/>
      <c r="BV1" s="296"/>
      <c r="BW1" s="296"/>
      <c r="BX1" s="296"/>
      <c r="BY1" s="296"/>
      <c r="BZ1" s="296"/>
      <c r="CA1" s="296"/>
      <c r="CB1" s="296"/>
      <c r="CC1" s="296"/>
      <c r="CD1" s="296"/>
      <c r="CE1" s="296"/>
      <c r="CF1" s="296"/>
      <c r="CG1" s="296"/>
      <c r="CH1" s="296"/>
      <c r="CI1" s="296"/>
      <c r="CJ1" s="296"/>
      <c r="CK1" s="296"/>
      <c r="CL1" s="296"/>
      <c r="CM1" s="296"/>
      <c r="CN1" s="296"/>
      <c r="CO1" s="296"/>
      <c r="CP1" s="296"/>
      <c r="CQ1" s="296"/>
      <c r="CR1" s="296"/>
      <c r="CS1" s="296"/>
      <c r="CT1" s="296"/>
      <c r="CU1" s="296"/>
      <c r="CV1" s="296"/>
      <c r="CW1" s="296"/>
      <c r="CX1" s="296"/>
      <c r="CY1" s="296"/>
      <c r="CZ1" s="296"/>
      <c r="DA1" s="297"/>
      <c r="DB1" s="298" t="s">
        <v>2</v>
      </c>
      <c r="DC1" s="293"/>
      <c r="DD1" s="293"/>
      <c r="DE1" s="293"/>
      <c r="DF1" s="293"/>
      <c r="DG1" s="293"/>
      <c r="DH1" s="293"/>
      <c r="DI1" s="293"/>
      <c r="DJ1" s="293"/>
      <c r="DK1" s="293"/>
      <c r="DL1" s="293"/>
      <c r="DM1" s="293"/>
      <c r="DN1" s="299" t="s">
        <v>3</v>
      </c>
      <c r="DO1" s="299"/>
      <c r="DP1" s="299"/>
      <c r="DQ1" s="299"/>
      <c r="DR1" s="299"/>
      <c r="DS1" s="299"/>
      <c r="DT1" s="299"/>
      <c r="DU1" s="299"/>
      <c r="DV1" s="299"/>
      <c r="DW1" s="299"/>
      <c r="DX1" s="299"/>
      <c r="DY1" s="300"/>
      <c r="EO1" s="299" t="s">
        <v>3</v>
      </c>
      <c r="EP1" s="299"/>
      <c r="EQ1" s="299"/>
      <c r="ER1" s="299"/>
      <c r="ES1" s="299"/>
      <c r="ET1" s="299"/>
      <c r="EU1" s="299"/>
      <c r="EV1" s="299"/>
      <c r="EW1" s="299"/>
      <c r="EX1" s="299"/>
      <c r="EY1" s="299"/>
      <c r="HW1" s="301" t="s">
        <v>4</v>
      </c>
      <c r="HX1" s="302"/>
      <c r="HY1" s="302"/>
      <c r="HZ1" s="302"/>
      <c r="IA1" s="302"/>
      <c r="IB1" s="302"/>
      <c r="IC1" s="302"/>
      <c r="ID1" s="302"/>
      <c r="IE1" s="302"/>
      <c r="IF1" s="302"/>
      <c r="IG1" s="302"/>
      <c r="IH1" s="303"/>
      <c r="II1" s="281" t="s">
        <v>5</v>
      </c>
      <c r="IJ1" s="282"/>
      <c r="IK1" s="282"/>
      <c r="IL1" s="283"/>
      <c r="IM1" s="284" t="s">
        <v>6</v>
      </c>
      <c r="IN1" s="285"/>
      <c r="IO1" s="285"/>
      <c r="IP1" s="286"/>
      <c r="IQ1" s="140" t="s">
        <v>7</v>
      </c>
      <c r="IR1" s="287" t="s">
        <v>8</v>
      </c>
      <c r="IS1" s="288"/>
      <c r="IT1" s="288"/>
      <c r="IU1" s="289"/>
      <c r="IV1" s="290" t="s">
        <v>9</v>
      </c>
      <c r="IW1" s="291"/>
      <c r="IX1" s="141"/>
      <c r="IY1" s="141"/>
    </row>
    <row r="2" spans="1:259" s="143" customFormat="1" ht="102" customHeight="1">
      <c r="A2" s="142" t="s">
        <v>10</v>
      </c>
      <c r="B2" s="143" t="s">
        <v>11</v>
      </c>
      <c r="C2" s="143" t="s">
        <v>12</v>
      </c>
      <c r="D2" s="143" t="s">
        <v>13</v>
      </c>
      <c r="E2" s="143" t="s">
        <v>14</v>
      </c>
      <c r="F2" s="143" t="s">
        <v>15</v>
      </c>
      <c r="G2" s="143" t="s">
        <v>16</v>
      </c>
      <c r="H2" s="143" t="s">
        <v>17</v>
      </c>
      <c r="I2" s="143" t="s">
        <v>18</v>
      </c>
      <c r="J2" s="143" t="s">
        <v>19</v>
      </c>
      <c r="K2" s="143" t="s">
        <v>20</v>
      </c>
      <c r="L2" s="143" t="s">
        <v>21</v>
      </c>
      <c r="M2" s="143" t="s">
        <v>22</v>
      </c>
      <c r="N2" s="143" t="s">
        <v>23</v>
      </c>
      <c r="O2" s="143" t="s">
        <v>24</v>
      </c>
      <c r="P2" s="143" t="s">
        <v>25</v>
      </c>
      <c r="Q2" s="143" t="s">
        <v>26</v>
      </c>
      <c r="R2" s="143" t="s">
        <v>27</v>
      </c>
      <c r="S2" s="143" t="s">
        <v>28</v>
      </c>
      <c r="T2" s="143" t="s">
        <v>29</v>
      </c>
      <c r="U2" s="143" t="s">
        <v>30</v>
      </c>
      <c r="V2" s="143" t="s">
        <v>31</v>
      </c>
      <c r="W2" s="143" t="s">
        <v>32</v>
      </c>
      <c r="X2" s="143" t="s">
        <v>33</v>
      </c>
      <c r="Y2" s="143" t="s">
        <v>34</v>
      </c>
      <c r="Z2" s="143" t="s">
        <v>35</v>
      </c>
      <c r="AA2" s="144" t="s">
        <v>36</v>
      </c>
      <c r="AB2" s="144" t="s">
        <v>37</v>
      </c>
      <c r="AC2" s="144" t="s">
        <v>38</v>
      </c>
      <c r="AD2" s="144" t="s">
        <v>39</v>
      </c>
      <c r="AE2" s="144" t="s">
        <v>40</v>
      </c>
      <c r="AF2" s="144" t="s">
        <v>41</v>
      </c>
      <c r="AG2" s="144" t="s">
        <v>42</v>
      </c>
      <c r="AH2" s="144" t="s">
        <v>42</v>
      </c>
      <c r="AI2" s="145" t="s">
        <v>43</v>
      </c>
      <c r="AJ2" s="145" t="s">
        <v>44</v>
      </c>
      <c r="AK2" s="145" t="s">
        <v>38</v>
      </c>
      <c r="AL2" s="145" t="s">
        <v>45</v>
      </c>
      <c r="AM2" s="145" t="s">
        <v>46</v>
      </c>
      <c r="AN2" s="145" t="s">
        <v>47</v>
      </c>
      <c r="AO2" s="146" t="s">
        <v>48</v>
      </c>
      <c r="AP2" s="146" t="s">
        <v>49</v>
      </c>
      <c r="AQ2" s="146" t="s">
        <v>38</v>
      </c>
      <c r="AR2" s="146" t="s">
        <v>50</v>
      </c>
      <c r="AS2" s="146" t="s">
        <v>51</v>
      </c>
      <c r="AT2" s="146" t="s">
        <v>52</v>
      </c>
      <c r="AU2" s="147" t="s">
        <v>53</v>
      </c>
      <c r="AV2" s="147" t="s">
        <v>54</v>
      </c>
      <c r="AW2" s="147" t="s">
        <v>38</v>
      </c>
      <c r="AX2" s="147" t="s">
        <v>55</v>
      </c>
      <c r="AY2" s="147" t="s">
        <v>56</v>
      </c>
      <c r="AZ2" s="147" t="s">
        <v>57</v>
      </c>
      <c r="BA2" s="147" t="s">
        <v>55</v>
      </c>
      <c r="BB2" s="143" t="s">
        <v>58</v>
      </c>
      <c r="BC2" s="146" t="s">
        <v>59</v>
      </c>
      <c r="BD2" s="146" t="s">
        <v>60</v>
      </c>
      <c r="BE2" s="146" t="s">
        <v>61</v>
      </c>
      <c r="BF2" s="146" t="s">
        <v>62</v>
      </c>
      <c r="BG2" s="146" t="s">
        <v>63</v>
      </c>
      <c r="BH2" s="146" t="s">
        <v>64</v>
      </c>
      <c r="BI2" s="146" t="s">
        <v>65</v>
      </c>
      <c r="BJ2" s="146" t="s">
        <v>66</v>
      </c>
      <c r="BK2" s="146" t="s">
        <v>67</v>
      </c>
      <c r="BL2" s="146" t="s">
        <v>68</v>
      </c>
      <c r="BM2" s="146" t="s">
        <v>69</v>
      </c>
      <c r="BN2" s="148" t="s">
        <v>70</v>
      </c>
      <c r="BO2" s="149" t="s">
        <v>71</v>
      </c>
      <c r="BP2" s="147" t="s">
        <v>60</v>
      </c>
      <c r="BQ2" s="147" t="s">
        <v>72</v>
      </c>
      <c r="BR2" s="147" t="s">
        <v>73</v>
      </c>
      <c r="BS2" s="147" t="s">
        <v>74</v>
      </c>
      <c r="BT2" s="147" t="s">
        <v>75</v>
      </c>
      <c r="BU2" s="147" t="s">
        <v>76</v>
      </c>
      <c r="BV2" s="147" t="s">
        <v>77</v>
      </c>
      <c r="BW2" s="147" t="s">
        <v>78</v>
      </c>
      <c r="BX2" s="147" t="s">
        <v>79</v>
      </c>
      <c r="BY2" s="147" t="s">
        <v>80</v>
      </c>
      <c r="BZ2" s="147" t="s">
        <v>81</v>
      </c>
      <c r="CA2" s="147" t="s">
        <v>62</v>
      </c>
      <c r="CB2" s="147" t="s">
        <v>63</v>
      </c>
      <c r="CC2" s="147" t="s">
        <v>82</v>
      </c>
      <c r="CD2" s="147" t="s">
        <v>83</v>
      </c>
      <c r="CE2" s="147" t="s">
        <v>84</v>
      </c>
      <c r="CF2" s="147" t="s">
        <v>85</v>
      </c>
      <c r="CG2" s="147" t="s">
        <v>86</v>
      </c>
      <c r="CH2" s="147" t="s">
        <v>87</v>
      </c>
      <c r="CI2" s="147" t="s">
        <v>88</v>
      </c>
      <c r="CJ2" s="147" t="s">
        <v>89</v>
      </c>
      <c r="CK2" s="147" t="s">
        <v>90</v>
      </c>
      <c r="CL2" s="147" t="s">
        <v>91</v>
      </c>
      <c r="CM2" s="147" t="s">
        <v>65</v>
      </c>
      <c r="CN2" s="147" t="s">
        <v>66</v>
      </c>
      <c r="CO2" s="147" t="s">
        <v>92</v>
      </c>
      <c r="CP2" s="147" t="s">
        <v>93</v>
      </c>
      <c r="CQ2" s="147" t="s">
        <v>94</v>
      </c>
      <c r="CR2" s="147" t="s">
        <v>95</v>
      </c>
      <c r="CS2" s="147" t="s">
        <v>96</v>
      </c>
      <c r="CT2" s="147" t="s">
        <v>97</v>
      </c>
      <c r="CU2" s="147" t="s">
        <v>98</v>
      </c>
      <c r="CV2" s="147" t="s">
        <v>99</v>
      </c>
      <c r="CW2" s="147" t="s">
        <v>100</v>
      </c>
      <c r="CX2" s="147" t="s">
        <v>101</v>
      </c>
      <c r="CY2" s="147" t="s">
        <v>68</v>
      </c>
      <c r="CZ2" s="147" t="s">
        <v>69</v>
      </c>
      <c r="DA2" s="150" t="s">
        <v>102</v>
      </c>
      <c r="DB2" s="151" t="s">
        <v>103</v>
      </c>
      <c r="DC2" s="146" t="s">
        <v>60</v>
      </c>
      <c r="DD2" s="146" t="s">
        <v>104</v>
      </c>
      <c r="DE2" s="146" t="s">
        <v>62</v>
      </c>
      <c r="DF2" s="146" t="s">
        <v>105</v>
      </c>
      <c r="DG2" s="146" t="s">
        <v>106</v>
      </c>
      <c r="DH2" s="146" t="s">
        <v>65</v>
      </c>
      <c r="DI2" s="146" t="s">
        <v>107</v>
      </c>
      <c r="DJ2" s="146" t="s">
        <v>108</v>
      </c>
      <c r="DK2" s="146" t="s">
        <v>68</v>
      </c>
      <c r="DL2" s="146" t="s">
        <v>109</v>
      </c>
      <c r="DM2" s="146" t="s">
        <v>110</v>
      </c>
      <c r="DN2" s="145" t="s">
        <v>111</v>
      </c>
      <c r="DO2" s="145" t="s">
        <v>60</v>
      </c>
      <c r="DP2" s="145" t="s">
        <v>112</v>
      </c>
      <c r="DQ2" s="145" t="s">
        <v>62</v>
      </c>
      <c r="DR2" s="145" t="s">
        <v>113</v>
      </c>
      <c r="DS2" s="145" t="s">
        <v>114</v>
      </c>
      <c r="DT2" s="145" t="s">
        <v>65</v>
      </c>
      <c r="DU2" s="145" t="s">
        <v>115</v>
      </c>
      <c r="DV2" s="145" t="s">
        <v>116</v>
      </c>
      <c r="DW2" s="145" t="s">
        <v>68</v>
      </c>
      <c r="DX2" s="145" t="s">
        <v>117</v>
      </c>
      <c r="DY2" s="145" t="s">
        <v>118</v>
      </c>
      <c r="DZ2" s="143" t="s">
        <v>119</v>
      </c>
      <c r="EA2" s="143" t="s">
        <v>120</v>
      </c>
      <c r="EB2" s="143" t="s">
        <v>121</v>
      </c>
      <c r="EC2" s="143" t="s">
        <v>122</v>
      </c>
      <c r="ED2" s="143" t="s">
        <v>121</v>
      </c>
      <c r="EE2" s="143" t="s">
        <v>123</v>
      </c>
      <c r="EF2" s="143" t="s">
        <v>124</v>
      </c>
      <c r="EG2" s="143" t="s">
        <v>121</v>
      </c>
      <c r="EH2" s="143" t="s">
        <v>125</v>
      </c>
      <c r="EI2" s="143" t="s">
        <v>68</v>
      </c>
      <c r="EJ2" s="143" t="s">
        <v>121</v>
      </c>
      <c r="EK2" s="143" t="s">
        <v>126</v>
      </c>
      <c r="EL2" s="143" t="s">
        <v>127</v>
      </c>
      <c r="EM2" s="143" t="s">
        <v>128</v>
      </c>
      <c r="EN2" s="143" t="s">
        <v>120</v>
      </c>
      <c r="EO2" s="145" t="s">
        <v>129</v>
      </c>
      <c r="EP2" s="145" t="s">
        <v>122</v>
      </c>
      <c r="EQ2" s="145" t="s">
        <v>130</v>
      </c>
      <c r="ER2" s="145" t="s">
        <v>131</v>
      </c>
      <c r="ES2" s="145" t="s">
        <v>124</v>
      </c>
      <c r="ET2" s="145" t="s">
        <v>132</v>
      </c>
      <c r="EU2" s="145" t="s">
        <v>133</v>
      </c>
      <c r="EV2" s="145" t="s">
        <v>68</v>
      </c>
      <c r="EW2" s="145" t="s">
        <v>134</v>
      </c>
      <c r="EX2" s="145" t="s">
        <v>134</v>
      </c>
      <c r="EY2" s="145" t="s">
        <v>135</v>
      </c>
      <c r="EZ2" s="143" t="s">
        <v>136</v>
      </c>
      <c r="FA2" s="143" t="s">
        <v>137</v>
      </c>
      <c r="FB2" s="143" t="s">
        <v>38</v>
      </c>
      <c r="FC2" s="143" t="s">
        <v>138</v>
      </c>
      <c r="FD2" s="143" t="s">
        <v>43</v>
      </c>
      <c r="FE2" s="143" t="s">
        <v>139</v>
      </c>
      <c r="FF2" s="143" t="s">
        <v>140</v>
      </c>
      <c r="FG2" s="143" t="s">
        <v>141</v>
      </c>
      <c r="FH2" s="143" t="s">
        <v>142</v>
      </c>
      <c r="FI2" s="143" t="s">
        <v>143</v>
      </c>
      <c r="FJ2" s="143" t="s">
        <v>144</v>
      </c>
      <c r="FK2" s="143" t="s">
        <v>145</v>
      </c>
      <c r="FL2" s="143" t="s">
        <v>48</v>
      </c>
      <c r="FM2" s="143" t="s">
        <v>146</v>
      </c>
      <c r="FN2" s="143" t="s">
        <v>147</v>
      </c>
      <c r="FO2" s="143" t="s">
        <v>148</v>
      </c>
      <c r="FP2" s="143" t="s">
        <v>149</v>
      </c>
      <c r="FQ2" s="143" t="s">
        <v>150</v>
      </c>
      <c r="FR2" s="143" t="s">
        <v>151</v>
      </c>
      <c r="FS2" s="143" t="s">
        <v>152</v>
      </c>
      <c r="FT2" s="143" t="s">
        <v>153</v>
      </c>
      <c r="FU2" s="143" t="s">
        <v>53</v>
      </c>
      <c r="FV2" s="143" t="s">
        <v>154</v>
      </c>
      <c r="FW2" s="143" t="s">
        <v>155</v>
      </c>
      <c r="FX2" s="143" t="s">
        <v>156</v>
      </c>
      <c r="FY2" s="143" t="s">
        <v>157</v>
      </c>
      <c r="FZ2" s="143" t="s">
        <v>158</v>
      </c>
      <c r="GA2" s="143" t="s">
        <v>159</v>
      </c>
      <c r="GB2" s="143" t="s">
        <v>160</v>
      </c>
      <c r="GC2" s="143" t="s">
        <v>161</v>
      </c>
      <c r="GD2" s="143" t="s">
        <v>162</v>
      </c>
      <c r="GE2" s="143" t="s">
        <v>163</v>
      </c>
      <c r="GF2" s="143" t="s">
        <v>164</v>
      </c>
      <c r="GG2" s="143" t="s">
        <v>165</v>
      </c>
      <c r="GH2" s="143" t="s">
        <v>166</v>
      </c>
      <c r="GI2" s="143" t="s">
        <v>167</v>
      </c>
      <c r="GJ2" s="143" t="s">
        <v>60</v>
      </c>
      <c r="GK2" s="143" t="s">
        <v>168</v>
      </c>
      <c r="GL2" s="143" t="s">
        <v>169</v>
      </c>
      <c r="GM2" s="143" t="s">
        <v>170</v>
      </c>
      <c r="GN2" s="143" t="s">
        <v>168</v>
      </c>
      <c r="GO2" s="143" t="s">
        <v>171</v>
      </c>
      <c r="GP2" s="143" t="s">
        <v>168</v>
      </c>
      <c r="GQ2" s="143" t="s">
        <v>172</v>
      </c>
      <c r="GR2" s="143" t="s">
        <v>168</v>
      </c>
      <c r="GS2" s="143" t="s">
        <v>173</v>
      </c>
      <c r="GT2" s="143" t="s">
        <v>60</v>
      </c>
      <c r="GU2" s="143" t="s">
        <v>174</v>
      </c>
      <c r="GV2" s="143" t="s">
        <v>175</v>
      </c>
      <c r="GW2" s="143" t="s">
        <v>176</v>
      </c>
      <c r="GX2" s="143" t="s">
        <v>177</v>
      </c>
      <c r="GY2" s="143" t="s">
        <v>178</v>
      </c>
      <c r="GZ2" s="143" t="s">
        <v>179</v>
      </c>
      <c r="HA2" s="143" t="s">
        <v>180</v>
      </c>
      <c r="HB2" s="143" t="s">
        <v>181</v>
      </c>
      <c r="HC2" s="143" t="s">
        <v>182</v>
      </c>
      <c r="HD2" s="143" t="s">
        <v>183</v>
      </c>
      <c r="HE2" s="143" t="s">
        <v>184</v>
      </c>
      <c r="HF2" s="143" t="s">
        <v>185</v>
      </c>
      <c r="HG2" s="143" t="s">
        <v>186</v>
      </c>
      <c r="HH2" s="143" t="s">
        <v>187</v>
      </c>
      <c r="HI2" s="143" t="s">
        <v>188</v>
      </c>
      <c r="HJ2" s="143" t="s">
        <v>189</v>
      </c>
      <c r="HK2" s="143" t="s">
        <v>190</v>
      </c>
      <c r="HL2" s="143" t="s">
        <v>191</v>
      </c>
      <c r="HM2" s="143" t="s">
        <v>192</v>
      </c>
      <c r="HN2" s="143" t="s">
        <v>193</v>
      </c>
      <c r="HO2" s="143" t="s">
        <v>194</v>
      </c>
      <c r="HP2" s="143" t="s">
        <v>195</v>
      </c>
      <c r="HQ2" s="143" t="s">
        <v>196</v>
      </c>
      <c r="HR2" s="143" t="s">
        <v>197</v>
      </c>
      <c r="HS2" s="143" t="s">
        <v>198</v>
      </c>
      <c r="HT2" s="143" t="s">
        <v>199</v>
      </c>
      <c r="HU2" s="143" t="s">
        <v>200</v>
      </c>
      <c r="HV2" s="143" t="s">
        <v>201</v>
      </c>
      <c r="HW2" s="152" t="s">
        <v>202</v>
      </c>
      <c r="HX2" s="152" t="s">
        <v>203</v>
      </c>
      <c r="HY2" s="152" t="s">
        <v>204</v>
      </c>
      <c r="HZ2" s="152" t="s">
        <v>205</v>
      </c>
      <c r="IA2" s="152" t="s">
        <v>206</v>
      </c>
      <c r="IB2" s="152" t="s">
        <v>207</v>
      </c>
      <c r="IC2" s="152" t="s">
        <v>208</v>
      </c>
      <c r="ID2" s="152" t="s">
        <v>209</v>
      </c>
      <c r="IE2" s="152" t="s">
        <v>210</v>
      </c>
      <c r="IF2" s="152" t="s">
        <v>211</v>
      </c>
      <c r="IG2" s="152" t="s">
        <v>212</v>
      </c>
      <c r="IH2" s="152" t="s">
        <v>213</v>
      </c>
      <c r="II2" s="147" t="s">
        <v>0</v>
      </c>
      <c r="IJ2" s="147" t="s">
        <v>1</v>
      </c>
      <c r="IK2" s="147" t="s">
        <v>2</v>
      </c>
      <c r="IL2" s="147" t="s">
        <v>3</v>
      </c>
      <c r="IM2" s="153" t="s">
        <v>0</v>
      </c>
      <c r="IN2" s="153" t="s">
        <v>1</v>
      </c>
      <c r="IO2" s="153" t="s">
        <v>2</v>
      </c>
      <c r="IP2" s="153" t="s">
        <v>3</v>
      </c>
      <c r="IQ2" s="154" t="s">
        <v>7</v>
      </c>
      <c r="IR2" s="155" t="s">
        <v>0</v>
      </c>
      <c r="IS2" s="155" t="s">
        <v>1</v>
      </c>
      <c r="IT2" s="155" t="s">
        <v>2</v>
      </c>
      <c r="IU2" s="155" t="s">
        <v>3</v>
      </c>
      <c r="IV2" s="156" t="s">
        <v>214</v>
      </c>
      <c r="IW2" s="156" t="s">
        <v>215</v>
      </c>
      <c r="IX2" s="157" t="s">
        <v>216</v>
      </c>
      <c r="IY2" s="157" t="s">
        <v>217</v>
      </c>
    </row>
    <row r="3" spans="1:259" ht="15" customHeight="1">
      <c r="A3" s="158" t="s">
        <v>218</v>
      </c>
      <c r="B3" s="159" t="s">
        <v>219</v>
      </c>
      <c r="C3" s="159" t="s">
        <v>220</v>
      </c>
      <c r="D3" s="159" t="s">
        <v>221</v>
      </c>
      <c r="E3" s="159" t="s">
        <v>222</v>
      </c>
      <c r="F3" s="159" t="s">
        <v>222</v>
      </c>
      <c r="G3" s="159" t="s">
        <v>222</v>
      </c>
      <c r="H3" s="159" t="s">
        <v>223</v>
      </c>
      <c r="I3" s="159" t="s">
        <v>224</v>
      </c>
      <c r="J3" s="159" t="s">
        <v>225</v>
      </c>
      <c r="K3" s="159" t="s">
        <v>226</v>
      </c>
      <c r="L3" s="159" t="s">
        <v>227</v>
      </c>
      <c r="M3" s="159">
        <v>1</v>
      </c>
      <c r="N3" s="159">
        <v>2</v>
      </c>
      <c r="O3" s="159">
        <v>2</v>
      </c>
      <c r="P3" s="159">
        <v>1</v>
      </c>
      <c r="Q3" s="159" t="s">
        <v>228</v>
      </c>
      <c r="R3" s="159">
        <v>0</v>
      </c>
      <c r="S3" s="159">
        <v>0</v>
      </c>
      <c r="T3" s="159">
        <v>0</v>
      </c>
      <c r="U3" s="159">
        <v>1</v>
      </c>
      <c r="V3" s="159">
        <v>0</v>
      </c>
      <c r="W3" s="159">
        <v>0</v>
      </c>
      <c r="X3" s="159">
        <v>0</v>
      </c>
      <c r="Y3" s="159" t="s">
        <v>229</v>
      </c>
      <c r="Z3" s="159">
        <v>618050433</v>
      </c>
      <c r="AA3" s="160" t="s">
        <v>230</v>
      </c>
      <c r="AB3" s="160" t="s">
        <v>231</v>
      </c>
      <c r="AC3" s="160" t="s">
        <v>232</v>
      </c>
      <c r="AD3" s="160">
        <v>3</v>
      </c>
      <c r="AE3" s="160"/>
      <c r="AF3" s="160">
        <f>AD3*7</f>
        <v>21</v>
      </c>
      <c r="AG3" s="160" t="s">
        <v>233</v>
      </c>
      <c r="AH3" s="160"/>
      <c r="AI3" s="161" t="s">
        <v>234</v>
      </c>
      <c r="AJ3" s="162"/>
      <c r="AK3" s="161"/>
      <c r="AL3" s="161"/>
      <c r="AM3" s="161"/>
      <c r="AN3" s="161"/>
      <c r="AO3" s="163" t="s">
        <v>235</v>
      </c>
      <c r="AU3" s="164" t="s">
        <v>236</v>
      </c>
      <c r="AV3" s="164"/>
      <c r="AW3" s="164"/>
      <c r="AX3" s="164"/>
      <c r="AY3" s="164"/>
      <c r="AZ3" s="164"/>
      <c r="BA3" s="164"/>
      <c r="BB3" s="159" t="s">
        <v>237</v>
      </c>
      <c r="BC3" s="163" t="s">
        <v>222</v>
      </c>
      <c r="BD3" s="163" t="s">
        <v>226</v>
      </c>
      <c r="BE3" s="163">
        <v>15.34</v>
      </c>
      <c r="BF3" s="163" t="s">
        <v>238</v>
      </c>
      <c r="BG3" s="163"/>
      <c r="BH3" s="163">
        <v>12.71</v>
      </c>
      <c r="BI3" s="163" t="s">
        <v>239</v>
      </c>
      <c r="BJ3" s="163"/>
      <c r="BK3" s="163">
        <v>9.8000000000000007</v>
      </c>
      <c r="BL3" s="163" t="s">
        <v>240</v>
      </c>
      <c r="BM3" s="163"/>
      <c r="BN3" s="165">
        <v>6.8</v>
      </c>
      <c r="BO3" s="166"/>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7"/>
      <c r="DB3" s="168" t="s">
        <v>241</v>
      </c>
      <c r="DC3" s="163"/>
      <c r="DD3" s="163"/>
      <c r="DE3" s="163"/>
      <c r="DF3" s="163"/>
      <c r="DG3" s="163"/>
      <c r="DH3" s="163"/>
      <c r="DI3" s="163"/>
      <c r="DJ3" s="163"/>
      <c r="DK3" s="163"/>
      <c r="DL3" s="163"/>
      <c r="DM3" s="163"/>
      <c r="DN3" s="161"/>
      <c r="DO3" s="161"/>
      <c r="DP3" s="161"/>
      <c r="DQ3" s="161"/>
      <c r="DR3" s="161"/>
      <c r="DS3" s="161"/>
      <c r="DT3" s="161"/>
      <c r="DU3" s="161"/>
      <c r="DV3" s="161"/>
      <c r="DW3" s="161"/>
      <c r="DX3" s="161"/>
      <c r="DY3" s="161"/>
      <c r="HN3" s="159">
        <v>75762811</v>
      </c>
      <c r="HO3" s="159" t="s">
        <v>242</v>
      </c>
      <c r="HP3" s="159" t="s">
        <v>243</v>
      </c>
      <c r="HR3" s="159" t="s">
        <v>244</v>
      </c>
      <c r="HS3" s="159" t="s">
        <v>245</v>
      </c>
      <c r="HV3" s="159">
        <v>1</v>
      </c>
      <c r="HW3" s="169">
        <f>BE3-BH3+BG3</f>
        <v>2.629999999999999</v>
      </c>
      <c r="HX3" s="169">
        <f>BH3-BK3+BJ3</f>
        <v>2.91</v>
      </c>
      <c r="HY3" s="169">
        <f>BK3-BN3+BM3</f>
        <v>3.0000000000000009</v>
      </c>
      <c r="HZ3" s="169">
        <f>BQ3-CL3+CB3</f>
        <v>0</v>
      </c>
      <c r="IA3" s="169">
        <f>CL3-CX3+CN3</f>
        <v>0</v>
      </c>
      <c r="IB3" s="169">
        <f>CX3-DA3+CZ3</f>
        <v>0</v>
      </c>
      <c r="IC3" s="169">
        <f>DD3-DG3+DF3</f>
        <v>0</v>
      </c>
      <c r="ID3" s="169">
        <f>DG3-DJ3+DI3</f>
        <v>0</v>
      </c>
      <c r="IE3" s="169">
        <f>DJ3-DM3+DL3</f>
        <v>0</v>
      </c>
      <c r="IF3" s="169">
        <f>EO3-ER3+EQ3</f>
        <v>0</v>
      </c>
      <c r="IG3" s="169">
        <f>ER3-EU3+ET3</f>
        <v>0</v>
      </c>
      <c r="IH3" s="169">
        <f>EU3-EY3+EX3</f>
        <v>0</v>
      </c>
      <c r="II3" s="164">
        <f>AVERAGE(HW3:HY3)</f>
        <v>2.8466666666666662</v>
      </c>
      <c r="IJ3" s="164">
        <f>AVERAGE(HZ3:IB3)</f>
        <v>0</v>
      </c>
      <c r="IK3" s="164">
        <f>AVERAGE(IC3:IE3)</f>
        <v>0</v>
      </c>
      <c r="IL3" s="164">
        <f>AVERAGE(IF3:IH3)</f>
        <v>0</v>
      </c>
      <c r="IM3" s="170">
        <f>(II3/1000)*Parameters!$H$2</f>
        <v>8.3976666666666652E-5</v>
      </c>
      <c r="IN3" s="170">
        <f>(IJ3/1000)*Parameters!$H$4</f>
        <v>0</v>
      </c>
      <c r="IO3" s="170">
        <f>(IK3/1000)*Parameters!$H$3</f>
        <v>0</v>
      </c>
      <c r="IP3" s="170">
        <f>(IL3/1000)*Parameters!$H$5</f>
        <v>0</v>
      </c>
      <c r="IQ3" s="171">
        <f>SUM(IM3:IP3)</f>
        <v>8.3976666666666652E-5</v>
      </c>
      <c r="IR3" s="128">
        <f>IM3/IQ3</f>
        <v>1</v>
      </c>
      <c r="IS3" s="128">
        <f>IN3/IQ3</f>
        <v>0</v>
      </c>
      <c r="IT3" s="128">
        <f>IO3/IQ3</f>
        <v>0</v>
      </c>
      <c r="IU3" s="128">
        <f>IP3/IQ3</f>
        <v>0</v>
      </c>
      <c r="IV3" s="172">
        <f>DATE(LEFT(A3,4), MID(A3,6,2),MID(A3,9,2))</f>
        <v>44159</v>
      </c>
      <c r="IW3" s="172">
        <f>IV3+(7-WEEKDAY(IV3,2))</f>
        <v>44164</v>
      </c>
      <c r="IX3" s="173">
        <f>SUM(M3*Parameters!$L$2,N3*Parameters!$L$3,O3*Parameters!$L$4,P3*Parameters!$L$5)</f>
        <v>4.8999999999999995</v>
      </c>
      <c r="IY3" s="173">
        <f>II3/IX3</f>
        <v>0.58095238095238089</v>
      </c>
    </row>
    <row r="4" spans="1:259" ht="15" customHeight="1">
      <c r="A4" s="158" t="s">
        <v>246</v>
      </c>
      <c r="B4" s="159" t="s">
        <v>247</v>
      </c>
      <c r="D4" s="159" t="s">
        <v>221</v>
      </c>
      <c r="E4" s="159" t="s">
        <v>222</v>
      </c>
      <c r="F4" s="159" t="s">
        <v>222</v>
      </c>
      <c r="G4" s="159" t="s">
        <v>222</v>
      </c>
      <c r="H4" s="159" t="s">
        <v>248</v>
      </c>
      <c r="I4" s="159" t="s">
        <v>249</v>
      </c>
      <c r="J4" s="159" t="s">
        <v>250</v>
      </c>
      <c r="K4" s="159" t="s">
        <v>251</v>
      </c>
      <c r="L4" s="159" t="s">
        <v>252</v>
      </c>
      <c r="M4" s="159">
        <v>1</v>
      </c>
      <c r="N4" s="159">
        <v>6</v>
      </c>
      <c r="O4" s="159">
        <v>1</v>
      </c>
      <c r="P4" s="159">
        <v>0</v>
      </c>
      <c r="Q4" s="159" t="s">
        <v>253</v>
      </c>
      <c r="R4" s="159">
        <v>0</v>
      </c>
      <c r="S4" s="159">
        <v>0</v>
      </c>
      <c r="T4" s="159">
        <v>0</v>
      </c>
      <c r="U4" s="159">
        <v>0</v>
      </c>
      <c r="V4" s="159">
        <v>0</v>
      </c>
      <c r="W4" s="159">
        <v>1</v>
      </c>
      <c r="X4" s="159">
        <v>0</v>
      </c>
      <c r="Y4" s="159" t="s">
        <v>254</v>
      </c>
      <c r="Z4" s="159">
        <v>634786989</v>
      </c>
      <c r="AA4" s="160" t="s">
        <v>255</v>
      </c>
      <c r="AB4" s="160" t="s">
        <v>256</v>
      </c>
      <c r="AC4" s="160" t="s">
        <v>232</v>
      </c>
      <c r="AD4" s="160">
        <v>3.5</v>
      </c>
      <c r="AE4" s="160"/>
      <c r="AF4" s="160">
        <f t="shared" ref="AF4:AF67" si="0">AD4*7</f>
        <v>24.5</v>
      </c>
      <c r="AG4" s="160" t="s">
        <v>233</v>
      </c>
      <c r="AH4" s="160"/>
      <c r="AI4" s="161" t="s">
        <v>230</v>
      </c>
      <c r="AJ4" s="161" t="s">
        <v>231</v>
      </c>
      <c r="AK4" s="161" t="s">
        <v>232</v>
      </c>
      <c r="AL4" s="161">
        <v>0</v>
      </c>
      <c r="AM4" s="161"/>
      <c r="AN4" s="161" t="s">
        <v>233</v>
      </c>
      <c r="AO4" s="163" t="s">
        <v>235</v>
      </c>
      <c r="AU4" s="164" t="s">
        <v>236</v>
      </c>
      <c r="AV4" s="164"/>
      <c r="AW4" s="164"/>
      <c r="AX4" s="164"/>
      <c r="AY4" s="164"/>
      <c r="AZ4" s="164"/>
      <c r="BA4" s="164"/>
      <c r="BB4" s="159" t="s">
        <v>257</v>
      </c>
      <c r="BC4" s="163" t="s">
        <v>222</v>
      </c>
      <c r="BD4" s="163" t="s">
        <v>258</v>
      </c>
      <c r="BE4" s="163">
        <v>12.78</v>
      </c>
      <c r="BF4" s="163" t="s">
        <v>259</v>
      </c>
      <c r="BG4" s="163">
        <v>0</v>
      </c>
      <c r="BH4" s="163">
        <v>12.78</v>
      </c>
      <c r="BI4" s="163" t="s">
        <v>260</v>
      </c>
      <c r="BJ4" s="163">
        <v>0</v>
      </c>
      <c r="BK4" s="163">
        <v>12.78</v>
      </c>
      <c r="BL4" s="163" t="s">
        <v>261</v>
      </c>
      <c r="BM4" s="163">
        <v>0</v>
      </c>
      <c r="BN4" s="165">
        <v>12.37</v>
      </c>
      <c r="BO4" s="166"/>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7"/>
      <c r="DB4" s="168" t="s">
        <v>222</v>
      </c>
      <c r="DC4" s="163" t="s">
        <v>258</v>
      </c>
      <c r="DD4" s="163">
        <v>12.53</v>
      </c>
      <c r="DE4" s="163" t="s">
        <v>259</v>
      </c>
      <c r="DF4" s="163">
        <v>0</v>
      </c>
      <c r="DG4" s="163">
        <v>11.61</v>
      </c>
      <c r="DH4" s="163" t="s">
        <v>260</v>
      </c>
      <c r="DI4" s="163">
        <v>0</v>
      </c>
      <c r="DJ4" s="163">
        <v>11.36</v>
      </c>
      <c r="DK4" s="163" t="s">
        <v>261</v>
      </c>
      <c r="DL4" s="163">
        <v>0</v>
      </c>
      <c r="DM4" s="163">
        <v>10.58</v>
      </c>
      <c r="DN4" s="161"/>
      <c r="DO4" s="161"/>
      <c r="DP4" s="161"/>
      <c r="DQ4" s="161"/>
      <c r="DR4" s="161"/>
      <c r="DS4" s="161"/>
      <c r="DT4" s="161"/>
      <c r="DU4" s="161"/>
      <c r="DV4" s="161"/>
      <c r="DW4" s="161"/>
      <c r="DX4" s="161"/>
      <c r="DY4" s="161"/>
      <c r="HN4" s="159">
        <v>70346607</v>
      </c>
      <c r="HO4" s="159" t="s">
        <v>262</v>
      </c>
      <c r="HP4" s="159" t="s">
        <v>263</v>
      </c>
      <c r="HR4" s="159" t="s">
        <v>244</v>
      </c>
      <c r="HS4" s="159" t="s">
        <v>245</v>
      </c>
      <c r="HT4" s="159" t="s">
        <v>264</v>
      </c>
      <c r="HV4" s="159">
        <v>2</v>
      </c>
      <c r="HW4" s="169">
        <f>BE4-BH4+BG4</f>
        <v>0</v>
      </c>
      <c r="HX4" s="169">
        <f>BH4-BK4+BJ4</f>
        <v>0</v>
      </c>
      <c r="HY4" s="169">
        <f t="shared" ref="HY4:HY67" si="1">BK4-BN4+BM4</f>
        <v>0.41000000000000014</v>
      </c>
      <c r="HZ4" s="169">
        <f t="shared" ref="HZ4:HZ67" si="2">BQ4-CL4+CB4</f>
        <v>0</v>
      </c>
      <c r="IA4" s="169">
        <f t="shared" ref="IA4:IA67" si="3">CL4-CX4+CN4</f>
        <v>0</v>
      </c>
      <c r="IB4" s="169">
        <f t="shared" ref="IB4:IB67" si="4">CX4-DA4+CZ4</f>
        <v>0</v>
      </c>
      <c r="IC4" s="169">
        <f t="shared" ref="IC4:IC67" si="5">DD4-DG4+DF4</f>
        <v>0.91999999999999993</v>
      </c>
      <c r="ID4" s="169">
        <f t="shared" ref="ID4:ID67" si="6">DG4-DJ4+DI4</f>
        <v>0.25</v>
      </c>
      <c r="IE4" s="169">
        <f t="shared" ref="IE4:IE67" si="7">DJ4-DM4+DL4</f>
        <v>0.77999999999999936</v>
      </c>
      <c r="IF4" s="169">
        <f t="shared" ref="IF4:IF67" si="8">EO4-ER4+EQ4</f>
        <v>0</v>
      </c>
      <c r="IG4" s="169">
        <f t="shared" ref="IG4:IG67" si="9">ER4-EU4+ET4</f>
        <v>0</v>
      </c>
      <c r="IH4" s="169">
        <f t="shared" ref="IH4:IH67" si="10">EU4-EY4+EX4</f>
        <v>0</v>
      </c>
      <c r="II4" s="164">
        <f>AVERAGE(HW4:HY4)</f>
        <v>0.13666666666666671</v>
      </c>
      <c r="IJ4" s="164">
        <f t="shared" ref="IJ4:IJ67" si="11">AVERAGE(HZ4:IB4)</f>
        <v>0</v>
      </c>
      <c r="IK4" s="164">
        <f t="shared" ref="IK4:IK67" si="12">AVERAGE(IC4:IE4)</f>
        <v>0.6499999999999998</v>
      </c>
      <c r="IL4" s="164">
        <f t="shared" ref="IL4:IL67" si="13">AVERAGE(IF4:IH4)</f>
        <v>0</v>
      </c>
      <c r="IM4" s="170">
        <f>(II4/1000)*Parameters!$H$2</f>
        <v>4.0316666666666682E-6</v>
      </c>
      <c r="IN4" s="170">
        <f>(IJ4/1000)*Parameters!$H$4</f>
        <v>0</v>
      </c>
      <c r="IO4" s="170">
        <f>(IK4/1000)*Parameters!$H$3</f>
        <v>3.0744999999999991E-5</v>
      </c>
      <c r="IP4" s="170">
        <f>(IL4/1000)*Parameters!$H$5</f>
        <v>0</v>
      </c>
      <c r="IQ4" s="171">
        <f t="shared" ref="IQ4:IQ67" si="14">SUM(IM4:IP4)</f>
        <v>3.4776666666666662E-5</v>
      </c>
      <c r="IR4" s="129">
        <f t="shared" ref="IR4:IR67" si="15">IM4/IQ4</f>
        <v>0.11593022141282475</v>
      </c>
      <c r="IS4" s="129">
        <f t="shared" ref="IS4:IS67" si="16">IN4/IQ4</f>
        <v>0</v>
      </c>
      <c r="IT4" s="129">
        <f t="shared" ref="IT4:IT67" si="17">IO4/IQ4</f>
        <v>0.88406977858717517</v>
      </c>
      <c r="IU4" s="129">
        <f t="shared" ref="IU4:IU67" si="18">IP4/IQ4</f>
        <v>0</v>
      </c>
      <c r="IV4" s="172">
        <f t="shared" ref="IV4:IV67" si="19">DATE(LEFT(A4,4), MID(A4,6,2),MID(A4,9,2))</f>
        <v>44115</v>
      </c>
      <c r="IW4" s="172">
        <f t="shared" ref="IW4:IW67" si="20">IV4+(7-WEEKDAY(IV4,2))</f>
        <v>44115</v>
      </c>
      <c r="IX4" s="173">
        <f>SUM(M4*Parameters!$L$2,N4*Parameters!$L$3,O4*Parameters!$L$4,P4*Parameters!$L$5)</f>
        <v>6.3000000000000007</v>
      </c>
      <c r="IY4" s="173">
        <f t="shared" ref="IY4:IY67" si="21">II4/IX4</f>
        <v>2.1693121693121698E-2</v>
      </c>
    </row>
    <row r="5" spans="1:259" ht="15" customHeight="1">
      <c r="A5" s="158" t="s">
        <v>265</v>
      </c>
      <c r="B5" s="159" t="s">
        <v>266</v>
      </c>
      <c r="D5" s="159" t="s">
        <v>221</v>
      </c>
      <c r="E5" s="159" t="s">
        <v>222</v>
      </c>
      <c r="F5" s="159" t="s">
        <v>222</v>
      </c>
      <c r="G5" s="159" t="s">
        <v>222</v>
      </c>
      <c r="H5" s="159" t="s">
        <v>267</v>
      </c>
      <c r="I5" s="159" t="s">
        <v>268</v>
      </c>
      <c r="J5" s="159" t="s">
        <v>250</v>
      </c>
      <c r="K5" s="159" t="s">
        <v>269</v>
      </c>
      <c r="L5" s="159" t="s">
        <v>270</v>
      </c>
      <c r="M5" s="159">
        <v>7</v>
      </c>
      <c r="N5" s="159">
        <v>1</v>
      </c>
      <c r="O5" s="159">
        <v>1</v>
      </c>
      <c r="P5" s="159">
        <v>0</v>
      </c>
      <c r="Q5" s="159" t="s">
        <v>253</v>
      </c>
      <c r="R5" s="159">
        <v>0</v>
      </c>
      <c r="S5" s="159">
        <v>0</v>
      </c>
      <c r="T5" s="159">
        <v>0</v>
      </c>
      <c r="U5" s="159">
        <v>0</v>
      </c>
      <c r="V5" s="159">
        <v>0</v>
      </c>
      <c r="W5" s="159">
        <v>1</v>
      </c>
      <c r="X5" s="159">
        <v>0</v>
      </c>
      <c r="Y5" s="159" t="s">
        <v>271</v>
      </c>
      <c r="Z5" s="159">
        <v>634788366</v>
      </c>
      <c r="AA5" s="160" t="s">
        <v>230</v>
      </c>
      <c r="AB5" s="160" t="s">
        <v>231</v>
      </c>
      <c r="AC5" s="160" t="s">
        <v>232</v>
      </c>
      <c r="AD5" s="160">
        <v>3</v>
      </c>
      <c r="AE5" s="160"/>
      <c r="AF5" s="160">
        <f t="shared" si="0"/>
        <v>21</v>
      </c>
      <c r="AG5" s="160" t="s">
        <v>233</v>
      </c>
      <c r="AH5" s="160"/>
      <c r="AI5" s="159" t="s">
        <v>234</v>
      </c>
      <c r="AJ5" s="159"/>
      <c r="AO5" s="159" t="s">
        <v>235</v>
      </c>
      <c r="AP5" s="159"/>
      <c r="AQ5" s="159"/>
      <c r="AR5" s="159"/>
      <c r="AS5" s="159"/>
      <c r="AT5" s="159"/>
      <c r="AU5" s="159" t="s">
        <v>236</v>
      </c>
      <c r="BB5" s="159" t="s">
        <v>272</v>
      </c>
      <c r="BC5" s="159" t="s">
        <v>222</v>
      </c>
      <c r="BD5" s="159" t="s">
        <v>273</v>
      </c>
      <c r="BE5" s="159">
        <v>10.8</v>
      </c>
      <c r="BF5" s="159" t="s">
        <v>274</v>
      </c>
      <c r="BG5" s="159">
        <v>0</v>
      </c>
      <c r="BH5" s="159">
        <v>9.4350000000000005</v>
      </c>
      <c r="BI5" s="159" t="s">
        <v>275</v>
      </c>
      <c r="BJ5" s="159">
        <v>0</v>
      </c>
      <c r="BK5" s="159">
        <v>8.14</v>
      </c>
      <c r="BL5" s="159" t="s">
        <v>276</v>
      </c>
      <c r="BM5" s="159">
        <v>0</v>
      </c>
      <c r="BN5" s="174">
        <v>6.1</v>
      </c>
      <c r="BO5" s="158"/>
      <c r="DA5" s="175"/>
      <c r="DB5" s="176" t="s">
        <v>241</v>
      </c>
      <c r="DN5" s="161"/>
      <c r="DO5" s="161"/>
      <c r="DP5" s="161"/>
      <c r="DQ5" s="161"/>
      <c r="DR5" s="161"/>
      <c r="DS5" s="161"/>
      <c r="DT5" s="161"/>
      <c r="DU5" s="161"/>
      <c r="DV5" s="161"/>
      <c r="DW5" s="161"/>
      <c r="DX5" s="161"/>
      <c r="DY5" s="161"/>
      <c r="HN5" s="159">
        <v>70346611</v>
      </c>
      <c r="HO5" s="159" t="s">
        <v>277</v>
      </c>
      <c r="HP5" s="159" t="s">
        <v>278</v>
      </c>
      <c r="HR5" s="159" t="s">
        <v>244</v>
      </c>
      <c r="HS5" s="159" t="s">
        <v>245</v>
      </c>
      <c r="HT5" s="159" t="s">
        <v>264</v>
      </c>
      <c r="HV5" s="159">
        <v>3</v>
      </c>
      <c r="HW5" s="169">
        <f t="shared" ref="HW5:HW67" si="22">BE5-BH5+BG5</f>
        <v>1.3650000000000002</v>
      </c>
      <c r="HX5" s="169">
        <f t="shared" ref="HX5:HX67" si="23">BH5-BK5+BJ5</f>
        <v>1.2949999999999999</v>
      </c>
      <c r="HY5" s="169">
        <f>BK5-BN5+BM5</f>
        <v>2.0400000000000009</v>
      </c>
      <c r="HZ5" s="169">
        <f t="shared" si="2"/>
        <v>0</v>
      </c>
      <c r="IA5" s="169">
        <f t="shared" si="3"/>
        <v>0</v>
      </c>
      <c r="IB5" s="169">
        <f t="shared" si="4"/>
        <v>0</v>
      </c>
      <c r="IC5" s="169">
        <f t="shared" si="5"/>
        <v>0</v>
      </c>
      <c r="ID5" s="169">
        <f t="shared" si="6"/>
        <v>0</v>
      </c>
      <c r="IE5" s="169">
        <f t="shared" si="7"/>
        <v>0</v>
      </c>
      <c r="IF5" s="169">
        <f t="shared" si="8"/>
        <v>0</v>
      </c>
      <c r="IG5" s="169">
        <f t="shared" si="9"/>
        <v>0</v>
      </c>
      <c r="IH5" s="169">
        <f t="shared" si="10"/>
        <v>0</v>
      </c>
      <c r="II5" s="164">
        <f>AVERAGE(HW5:HY5)</f>
        <v>1.5666666666666671</v>
      </c>
      <c r="IJ5" s="164">
        <f t="shared" si="11"/>
        <v>0</v>
      </c>
      <c r="IK5" s="164">
        <f t="shared" si="12"/>
        <v>0</v>
      </c>
      <c r="IL5" s="164">
        <f t="shared" si="13"/>
        <v>0</v>
      </c>
      <c r="IM5" s="170">
        <f>(II5/1000)*Parameters!$H$2</f>
        <v>4.6216666666666681E-5</v>
      </c>
      <c r="IN5" s="170">
        <f>(IJ5/1000)*Parameters!$H$4</f>
        <v>0</v>
      </c>
      <c r="IO5" s="170">
        <f>(IK5/1000)*Parameters!$H$3</f>
        <v>0</v>
      </c>
      <c r="IP5" s="170">
        <f>(IL5/1000)*Parameters!$H$5</f>
        <v>0</v>
      </c>
      <c r="IQ5" s="171">
        <f t="shared" si="14"/>
        <v>4.6216666666666681E-5</v>
      </c>
      <c r="IR5" s="129">
        <f t="shared" si="15"/>
        <v>1</v>
      </c>
      <c r="IS5" s="129">
        <f t="shared" si="16"/>
        <v>0</v>
      </c>
      <c r="IT5" s="129">
        <f t="shared" si="17"/>
        <v>0</v>
      </c>
      <c r="IU5" s="129">
        <f t="shared" si="18"/>
        <v>0</v>
      </c>
      <c r="IV5" s="172">
        <f t="shared" si="19"/>
        <v>44115</v>
      </c>
      <c r="IW5" s="172">
        <f t="shared" si="20"/>
        <v>44115</v>
      </c>
      <c r="IX5" s="173">
        <f>SUM(M5*Parameters!$L$2,N5*Parameters!$L$3,O5*Parameters!$L$4,P5*Parameters!$L$5)</f>
        <v>5.3</v>
      </c>
      <c r="IY5" s="173">
        <f t="shared" si="21"/>
        <v>0.29559748427672966</v>
      </c>
    </row>
    <row r="6" spans="1:259" ht="15" customHeight="1">
      <c r="A6" s="158" t="s">
        <v>279</v>
      </c>
      <c r="B6" s="159" t="s">
        <v>280</v>
      </c>
      <c r="D6" s="159" t="s">
        <v>221</v>
      </c>
      <c r="E6" s="159" t="s">
        <v>222</v>
      </c>
      <c r="F6" s="159" t="s">
        <v>222</v>
      </c>
      <c r="G6" s="159" t="s">
        <v>222</v>
      </c>
      <c r="H6" s="159" t="s">
        <v>281</v>
      </c>
      <c r="I6" s="159" t="s">
        <v>282</v>
      </c>
      <c r="J6" s="159" t="s">
        <v>283</v>
      </c>
      <c r="K6" s="159" t="s">
        <v>284</v>
      </c>
      <c r="L6" s="159" t="s">
        <v>285</v>
      </c>
      <c r="M6" s="159">
        <v>1</v>
      </c>
      <c r="N6" s="159">
        <v>3</v>
      </c>
      <c r="O6" s="159">
        <v>2</v>
      </c>
      <c r="P6" s="159">
        <v>1</v>
      </c>
      <c r="Q6" s="159" t="s">
        <v>253</v>
      </c>
      <c r="R6" s="159">
        <v>0</v>
      </c>
      <c r="S6" s="159">
        <v>0</v>
      </c>
      <c r="T6" s="159">
        <v>0</v>
      </c>
      <c r="U6" s="159">
        <v>0</v>
      </c>
      <c r="V6" s="159">
        <v>0</v>
      </c>
      <c r="W6" s="159">
        <v>1</v>
      </c>
      <c r="X6" s="159">
        <v>0</v>
      </c>
      <c r="Y6" s="159" t="s">
        <v>286</v>
      </c>
      <c r="Z6" s="159">
        <v>634250868</v>
      </c>
      <c r="AA6" s="160" t="s">
        <v>230</v>
      </c>
      <c r="AB6" s="160" t="s">
        <v>231</v>
      </c>
      <c r="AC6" s="160" t="s">
        <v>232</v>
      </c>
      <c r="AD6" s="160">
        <v>3</v>
      </c>
      <c r="AE6" s="160"/>
      <c r="AF6" s="160">
        <f t="shared" si="0"/>
        <v>21</v>
      </c>
      <c r="AG6" s="160" t="s">
        <v>233</v>
      </c>
      <c r="AH6" s="160"/>
      <c r="AI6" s="161" t="s">
        <v>234</v>
      </c>
      <c r="AJ6" s="161"/>
      <c r="AK6" s="161"/>
      <c r="AL6" s="161"/>
      <c r="AM6" s="161"/>
      <c r="AN6" s="161"/>
      <c r="AO6" s="163" t="s">
        <v>235</v>
      </c>
      <c r="AU6" s="164" t="s">
        <v>236</v>
      </c>
      <c r="AV6" s="164"/>
      <c r="AW6" s="164"/>
      <c r="AX6" s="164"/>
      <c r="AY6" s="164"/>
      <c r="AZ6" s="164"/>
      <c r="BA6" s="164"/>
      <c r="BB6" s="159" t="s">
        <v>287</v>
      </c>
      <c r="BC6" s="163" t="s">
        <v>222</v>
      </c>
      <c r="BD6" s="163" t="s">
        <v>288</v>
      </c>
      <c r="BE6" s="163">
        <v>30.76</v>
      </c>
      <c r="BF6" s="163" t="s">
        <v>289</v>
      </c>
      <c r="BG6" s="163">
        <v>0</v>
      </c>
      <c r="BH6" s="163">
        <v>28.16</v>
      </c>
      <c r="BI6" s="163" t="s">
        <v>290</v>
      </c>
      <c r="BJ6" s="163">
        <v>0</v>
      </c>
      <c r="BK6" s="163">
        <v>27.36</v>
      </c>
      <c r="BL6" s="163" t="s">
        <v>291</v>
      </c>
      <c r="BM6" s="163">
        <v>0</v>
      </c>
      <c r="BN6" s="165">
        <v>26.5</v>
      </c>
      <c r="BO6" s="166"/>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7"/>
      <c r="DB6" s="168" t="s">
        <v>241</v>
      </c>
      <c r="DC6" s="163"/>
      <c r="DD6" s="163"/>
      <c r="DE6" s="163"/>
      <c r="DF6" s="163"/>
      <c r="DG6" s="163"/>
      <c r="DH6" s="163"/>
      <c r="DI6" s="163"/>
      <c r="DJ6" s="163"/>
      <c r="DK6" s="163"/>
      <c r="DL6" s="163"/>
      <c r="DM6" s="163"/>
      <c r="DN6" s="161"/>
      <c r="DO6" s="161"/>
      <c r="DP6" s="161"/>
      <c r="DQ6" s="161"/>
      <c r="DR6" s="161"/>
      <c r="DS6" s="161"/>
      <c r="DT6" s="161"/>
      <c r="DU6" s="161"/>
      <c r="DV6" s="161"/>
      <c r="DW6" s="161"/>
      <c r="DX6" s="161"/>
      <c r="DY6" s="161"/>
      <c r="HN6" s="159">
        <v>70346615</v>
      </c>
      <c r="HO6" s="159" t="s">
        <v>292</v>
      </c>
      <c r="HP6" s="159" t="s">
        <v>293</v>
      </c>
      <c r="HR6" s="159" t="s">
        <v>244</v>
      </c>
      <c r="HS6" s="159" t="s">
        <v>245</v>
      </c>
      <c r="HT6" s="159" t="s">
        <v>264</v>
      </c>
      <c r="HV6" s="159">
        <v>4</v>
      </c>
      <c r="HW6" s="169">
        <f t="shared" si="22"/>
        <v>2.6000000000000014</v>
      </c>
      <c r="HX6" s="169">
        <f t="shared" si="23"/>
        <v>0.80000000000000071</v>
      </c>
      <c r="HY6" s="169">
        <f t="shared" si="1"/>
        <v>0.85999999999999943</v>
      </c>
      <c r="HZ6" s="169">
        <f t="shared" si="2"/>
        <v>0</v>
      </c>
      <c r="IA6" s="169">
        <f t="shared" si="3"/>
        <v>0</v>
      </c>
      <c r="IB6" s="169">
        <f t="shared" si="4"/>
        <v>0</v>
      </c>
      <c r="IC6" s="169">
        <f t="shared" si="5"/>
        <v>0</v>
      </c>
      <c r="ID6" s="169">
        <f t="shared" si="6"/>
        <v>0</v>
      </c>
      <c r="IE6" s="169">
        <f t="shared" si="7"/>
        <v>0</v>
      </c>
      <c r="IF6" s="169">
        <f t="shared" si="8"/>
        <v>0</v>
      </c>
      <c r="IG6" s="169">
        <f t="shared" si="9"/>
        <v>0</v>
      </c>
      <c r="IH6" s="169">
        <f t="shared" si="10"/>
        <v>0</v>
      </c>
      <c r="II6" s="164">
        <f t="shared" ref="II6:II67" si="24">AVERAGE(HW6:HY6)</f>
        <v>1.4200000000000006</v>
      </c>
      <c r="IJ6" s="164">
        <f t="shared" si="11"/>
        <v>0</v>
      </c>
      <c r="IK6" s="164">
        <f t="shared" si="12"/>
        <v>0</v>
      </c>
      <c r="IL6" s="164">
        <f t="shared" si="13"/>
        <v>0</v>
      </c>
      <c r="IM6" s="170">
        <f>(II6/1000)*Parameters!$H$2</f>
        <v>4.1890000000000021E-5</v>
      </c>
      <c r="IN6" s="170">
        <f>(IJ6/1000)*Parameters!$H$4</f>
        <v>0</v>
      </c>
      <c r="IO6" s="170">
        <f>(IK6/1000)*Parameters!$H$3</f>
        <v>0</v>
      </c>
      <c r="IP6" s="170">
        <f>(IL6/1000)*Parameters!$H$5</f>
        <v>0</v>
      </c>
      <c r="IQ6" s="171">
        <f t="shared" si="14"/>
        <v>4.1890000000000021E-5</v>
      </c>
      <c r="IR6" s="129">
        <f t="shared" si="15"/>
        <v>1</v>
      </c>
      <c r="IS6" s="129">
        <f t="shared" si="16"/>
        <v>0</v>
      </c>
      <c r="IT6" s="129">
        <f t="shared" si="17"/>
        <v>0</v>
      </c>
      <c r="IU6" s="129">
        <f t="shared" si="18"/>
        <v>0</v>
      </c>
      <c r="IV6" s="172">
        <f t="shared" si="19"/>
        <v>44115</v>
      </c>
      <c r="IW6" s="172">
        <f t="shared" si="20"/>
        <v>44115</v>
      </c>
      <c r="IX6" s="173">
        <f>SUM(M6*Parameters!$L$2,N6*Parameters!$L$3,O6*Parameters!$L$4,P6*Parameters!$L$5)</f>
        <v>5.7</v>
      </c>
      <c r="IY6" s="173">
        <f t="shared" si="21"/>
        <v>0.24912280701754397</v>
      </c>
    </row>
    <row r="7" spans="1:259" ht="15" customHeight="1">
      <c r="A7" s="158" t="s">
        <v>294</v>
      </c>
      <c r="B7" s="159" t="s">
        <v>295</v>
      </c>
      <c r="D7" s="159" t="s">
        <v>221</v>
      </c>
      <c r="E7" s="159" t="s">
        <v>222</v>
      </c>
      <c r="F7" s="159" t="s">
        <v>222</v>
      </c>
      <c r="G7" s="159" t="s">
        <v>222</v>
      </c>
      <c r="H7" s="159" t="s">
        <v>296</v>
      </c>
      <c r="I7" s="159" t="s">
        <v>297</v>
      </c>
      <c r="J7" s="159" t="s">
        <v>298</v>
      </c>
      <c r="K7" s="159" t="s">
        <v>299</v>
      </c>
      <c r="L7" s="159" t="s">
        <v>300</v>
      </c>
      <c r="M7" s="159">
        <v>4</v>
      </c>
      <c r="N7" s="159">
        <v>2</v>
      </c>
      <c r="O7" s="159">
        <v>1</v>
      </c>
      <c r="P7" s="159">
        <v>1</v>
      </c>
      <c r="Q7" s="159" t="s">
        <v>301</v>
      </c>
      <c r="R7" s="159">
        <v>0</v>
      </c>
      <c r="S7" s="159">
        <v>1</v>
      </c>
      <c r="T7" s="159">
        <v>0</v>
      </c>
      <c r="U7" s="159">
        <v>0</v>
      </c>
      <c r="V7" s="159">
        <v>0</v>
      </c>
      <c r="W7" s="159">
        <v>0</v>
      </c>
      <c r="X7" s="159">
        <v>0</v>
      </c>
      <c r="Y7" s="159" t="s">
        <v>302</v>
      </c>
      <c r="Z7" s="159">
        <v>907200237</v>
      </c>
      <c r="AA7" s="160" t="s">
        <v>230</v>
      </c>
      <c r="AB7" s="160" t="s">
        <v>231</v>
      </c>
      <c r="AC7" s="160" t="s">
        <v>232</v>
      </c>
      <c r="AD7" s="160">
        <v>3</v>
      </c>
      <c r="AE7" s="160"/>
      <c r="AF7" s="160">
        <f t="shared" si="0"/>
        <v>21</v>
      </c>
      <c r="AG7" s="160" t="s">
        <v>233</v>
      </c>
      <c r="AH7" s="160"/>
      <c r="AI7" s="161" t="s">
        <v>234</v>
      </c>
      <c r="AJ7" s="161"/>
      <c r="AK7" s="161"/>
      <c r="AL7" s="161"/>
      <c r="AM7" s="161"/>
      <c r="AN7" s="161"/>
      <c r="AO7" s="163" t="s">
        <v>235</v>
      </c>
      <c r="AU7" s="164" t="s">
        <v>236</v>
      </c>
      <c r="AV7" s="164"/>
      <c r="AW7" s="164"/>
      <c r="AX7" s="164"/>
      <c r="AY7" s="164"/>
      <c r="AZ7" s="164"/>
      <c r="BA7" s="164"/>
      <c r="BB7" s="159" t="s">
        <v>303</v>
      </c>
      <c r="BC7" s="163" t="s">
        <v>222</v>
      </c>
      <c r="BD7" s="163" t="s">
        <v>299</v>
      </c>
      <c r="BE7" s="163">
        <v>13</v>
      </c>
      <c r="BF7" s="163" t="s">
        <v>304</v>
      </c>
      <c r="BG7" s="163">
        <v>0</v>
      </c>
      <c r="BH7" s="163">
        <v>10.08</v>
      </c>
      <c r="BI7" s="163" t="s">
        <v>305</v>
      </c>
      <c r="BJ7" s="163">
        <v>0</v>
      </c>
      <c r="BK7" s="163">
        <v>7.53</v>
      </c>
      <c r="BL7" s="163" t="s">
        <v>306</v>
      </c>
      <c r="BM7" s="163">
        <v>0</v>
      </c>
      <c r="BN7" s="165">
        <v>4.53</v>
      </c>
      <c r="BO7" s="166"/>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7"/>
      <c r="DB7" s="168" t="s">
        <v>241</v>
      </c>
      <c r="DC7" s="163"/>
      <c r="DD7" s="163"/>
      <c r="DE7" s="163"/>
      <c r="DF7" s="163"/>
      <c r="DG7" s="163"/>
      <c r="DH7" s="163"/>
      <c r="DI7" s="163"/>
      <c r="DJ7" s="163"/>
      <c r="DK7" s="163"/>
      <c r="DL7" s="163"/>
      <c r="DM7" s="163"/>
      <c r="DN7" s="161"/>
      <c r="DO7" s="161"/>
      <c r="DP7" s="161"/>
      <c r="DQ7" s="161"/>
      <c r="DR7" s="161"/>
      <c r="DS7" s="161"/>
      <c r="DT7" s="161"/>
      <c r="DU7" s="161"/>
      <c r="DV7" s="161"/>
      <c r="DW7" s="161"/>
      <c r="DX7" s="161"/>
      <c r="DY7" s="161"/>
      <c r="HN7" s="159">
        <v>72799651</v>
      </c>
      <c r="HO7" s="159" t="s">
        <v>307</v>
      </c>
      <c r="HP7" s="159" t="s">
        <v>308</v>
      </c>
      <c r="HR7" s="159" t="s">
        <v>244</v>
      </c>
      <c r="HS7" s="159" t="s">
        <v>245</v>
      </c>
      <c r="HT7" s="159" t="s">
        <v>264</v>
      </c>
      <c r="HV7" s="159">
        <v>5</v>
      </c>
      <c r="HW7" s="169">
        <f t="shared" si="22"/>
        <v>2.92</v>
      </c>
      <c r="HX7" s="169">
        <f t="shared" si="23"/>
        <v>2.5499999999999998</v>
      </c>
      <c r="HY7" s="169">
        <f t="shared" si="1"/>
        <v>3</v>
      </c>
      <c r="HZ7" s="169">
        <f t="shared" si="2"/>
        <v>0</v>
      </c>
      <c r="IA7" s="169">
        <f t="shared" si="3"/>
        <v>0</v>
      </c>
      <c r="IB7" s="169">
        <f t="shared" si="4"/>
        <v>0</v>
      </c>
      <c r="IC7" s="169">
        <f t="shared" si="5"/>
        <v>0</v>
      </c>
      <c r="ID7" s="169">
        <f t="shared" si="6"/>
        <v>0</v>
      </c>
      <c r="IE7" s="169">
        <f t="shared" si="7"/>
        <v>0</v>
      </c>
      <c r="IF7" s="169">
        <f t="shared" si="8"/>
        <v>0</v>
      </c>
      <c r="IG7" s="169">
        <f t="shared" si="9"/>
        <v>0</v>
      </c>
      <c r="IH7" s="169">
        <f t="shared" si="10"/>
        <v>0</v>
      </c>
      <c r="II7" s="164">
        <f t="shared" si="24"/>
        <v>2.8233333333333328</v>
      </c>
      <c r="IJ7" s="164">
        <f t="shared" si="11"/>
        <v>0</v>
      </c>
      <c r="IK7" s="164">
        <f t="shared" si="12"/>
        <v>0</v>
      </c>
      <c r="IL7" s="164">
        <f t="shared" si="13"/>
        <v>0</v>
      </c>
      <c r="IM7" s="170">
        <f>(II7/1000)*Parameters!$H$2</f>
        <v>8.3288333333333313E-5</v>
      </c>
      <c r="IN7" s="170">
        <f>(IJ7/1000)*Parameters!$H$4</f>
        <v>0</v>
      </c>
      <c r="IO7" s="170">
        <f>(IK7/1000)*Parameters!$H$3</f>
        <v>0</v>
      </c>
      <c r="IP7" s="170">
        <f>(IL7/1000)*Parameters!$H$5</f>
        <v>0</v>
      </c>
      <c r="IQ7" s="171">
        <f t="shared" si="14"/>
        <v>8.3288333333333313E-5</v>
      </c>
      <c r="IR7" s="129">
        <f t="shared" si="15"/>
        <v>1</v>
      </c>
      <c r="IS7" s="129">
        <f t="shared" si="16"/>
        <v>0</v>
      </c>
      <c r="IT7" s="129">
        <f t="shared" si="17"/>
        <v>0</v>
      </c>
      <c r="IU7" s="129">
        <f t="shared" si="18"/>
        <v>0</v>
      </c>
      <c r="IV7" s="172">
        <f t="shared" si="19"/>
        <v>44130</v>
      </c>
      <c r="IW7" s="172">
        <f t="shared" si="20"/>
        <v>44136</v>
      </c>
      <c r="IX7" s="173">
        <f>SUM(M7*Parameters!$L$2,N7*Parameters!$L$3,O7*Parameters!$L$4,P7*Parameters!$L$5)</f>
        <v>5.3999999999999995</v>
      </c>
      <c r="IY7" s="173">
        <f t="shared" si="21"/>
        <v>0.52283950617283947</v>
      </c>
    </row>
    <row r="8" spans="1:259" ht="15" customHeight="1">
      <c r="A8" s="158" t="s">
        <v>309</v>
      </c>
      <c r="B8" s="159" t="s">
        <v>310</v>
      </c>
      <c r="D8" s="159" t="s">
        <v>221</v>
      </c>
      <c r="E8" s="159" t="s">
        <v>222</v>
      </c>
      <c r="F8" s="159" t="s">
        <v>222</v>
      </c>
      <c r="G8" s="159" t="s">
        <v>222</v>
      </c>
      <c r="H8" s="159" t="s">
        <v>311</v>
      </c>
      <c r="I8" s="159" t="s">
        <v>297</v>
      </c>
      <c r="J8" s="159" t="s">
        <v>298</v>
      </c>
      <c r="K8" s="159" t="s">
        <v>312</v>
      </c>
      <c r="L8" s="159" t="s">
        <v>313</v>
      </c>
      <c r="M8" s="159">
        <v>5</v>
      </c>
      <c r="N8" s="159">
        <v>4</v>
      </c>
      <c r="O8" s="159">
        <v>2</v>
      </c>
      <c r="P8" s="159">
        <v>4</v>
      </c>
      <c r="Q8" s="159" t="s">
        <v>301</v>
      </c>
      <c r="R8" s="159">
        <v>0</v>
      </c>
      <c r="S8" s="159">
        <v>1</v>
      </c>
      <c r="T8" s="159">
        <v>0</v>
      </c>
      <c r="U8" s="159">
        <v>0</v>
      </c>
      <c r="V8" s="159">
        <v>0</v>
      </c>
      <c r="W8" s="159">
        <v>0</v>
      </c>
      <c r="X8" s="159">
        <v>0</v>
      </c>
      <c r="Y8" s="159" t="s">
        <v>302</v>
      </c>
      <c r="Z8" s="159">
        <v>907717241</v>
      </c>
      <c r="AA8" s="160" t="s">
        <v>230</v>
      </c>
      <c r="AB8" s="160" t="s">
        <v>231</v>
      </c>
      <c r="AC8" s="160" t="s">
        <v>232</v>
      </c>
      <c r="AD8" s="160">
        <v>3</v>
      </c>
      <c r="AE8" s="160"/>
      <c r="AF8" s="160">
        <f t="shared" si="0"/>
        <v>21</v>
      </c>
      <c r="AG8" s="160" t="s">
        <v>233</v>
      </c>
      <c r="AH8" s="160"/>
      <c r="AI8" s="161" t="s">
        <v>234</v>
      </c>
      <c r="AJ8" s="161"/>
      <c r="AK8" s="161"/>
      <c r="AL8" s="161"/>
      <c r="AM8" s="161"/>
      <c r="AN8" s="161"/>
      <c r="AO8" s="163" t="s">
        <v>235</v>
      </c>
      <c r="AU8" s="164" t="s">
        <v>236</v>
      </c>
      <c r="AV8" s="164"/>
      <c r="AW8" s="164"/>
      <c r="AX8" s="164"/>
      <c r="AY8" s="164"/>
      <c r="AZ8" s="164"/>
      <c r="BA8" s="164"/>
      <c r="BB8" s="159" t="s">
        <v>303</v>
      </c>
      <c r="BC8" s="163" t="s">
        <v>222</v>
      </c>
      <c r="BD8" s="163" t="s">
        <v>312</v>
      </c>
      <c r="BE8" s="163">
        <v>13</v>
      </c>
      <c r="BF8" s="163" t="s">
        <v>314</v>
      </c>
      <c r="BG8" s="163">
        <v>0</v>
      </c>
      <c r="BH8" s="163">
        <v>11.91</v>
      </c>
      <c r="BI8" s="163" t="s">
        <v>315</v>
      </c>
      <c r="BJ8" s="163">
        <v>0</v>
      </c>
      <c r="BK8" s="163">
        <v>10.52</v>
      </c>
      <c r="BL8" s="163" t="s">
        <v>316</v>
      </c>
      <c r="BM8" s="163">
        <v>0</v>
      </c>
      <c r="BN8" s="165">
        <v>9.2899999999999991</v>
      </c>
      <c r="BO8" s="166"/>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7"/>
      <c r="DB8" s="168" t="s">
        <v>241</v>
      </c>
      <c r="DC8" s="163"/>
      <c r="DD8" s="163"/>
      <c r="DE8" s="163"/>
      <c r="DF8" s="163"/>
      <c r="DG8" s="163"/>
      <c r="DH8" s="163"/>
      <c r="DI8" s="163"/>
      <c r="DJ8" s="163"/>
      <c r="DK8" s="163"/>
      <c r="DL8" s="163"/>
      <c r="DM8" s="163"/>
      <c r="DN8" s="161"/>
      <c r="DO8" s="161"/>
      <c r="DP8" s="161"/>
      <c r="DQ8" s="161"/>
      <c r="DR8" s="161"/>
      <c r="DS8" s="161"/>
      <c r="DT8" s="161"/>
      <c r="DU8" s="161"/>
      <c r="DV8" s="161"/>
      <c r="DW8" s="161"/>
      <c r="DX8" s="161"/>
      <c r="DY8" s="161"/>
      <c r="HN8" s="159">
        <v>72799655</v>
      </c>
      <c r="HO8" s="159" t="s">
        <v>317</v>
      </c>
      <c r="HP8" s="159" t="s">
        <v>318</v>
      </c>
      <c r="HR8" s="159" t="s">
        <v>244</v>
      </c>
      <c r="HS8" s="159" t="s">
        <v>245</v>
      </c>
      <c r="HT8" s="159" t="s">
        <v>264</v>
      </c>
      <c r="HV8" s="159">
        <v>6</v>
      </c>
      <c r="HW8" s="169">
        <f t="shared" si="22"/>
        <v>1.0899999999999999</v>
      </c>
      <c r="HX8" s="169">
        <f t="shared" si="23"/>
        <v>1.3900000000000006</v>
      </c>
      <c r="HY8" s="169">
        <f t="shared" si="1"/>
        <v>1.2300000000000004</v>
      </c>
      <c r="HZ8" s="169">
        <f t="shared" si="2"/>
        <v>0</v>
      </c>
      <c r="IA8" s="169">
        <f t="shared" si="3"/>
        <v>0</v>
      </c>
      <c r="IB8" s="169">
        <f t="shared" si="4"/>
        <v>0</v>
      </c>
      <c r="IC8" s="169">
        <f t="shared" si="5"/>
        <v>0</v>
      </c>
      <c r="ID8" s="169">
        <f t="shared" si="6"/>
        <v>0</v>
      </c>
      <c r="IE8" s="169">
        <f t="shared" si="7"/>
        <v>0</v>
      </c>
      <c r="IF8" s="169">
        <f t="shared" si="8"/>
        <v>0</v>
      </c>
      <c r="IG8" s="169">
        <f t="shared" si="9"/>
        <v>0</v>
      </c>
      <c r="IH8" s="169">
        <f t="shared" si="10"/>
        <v>0</v>
      </c>
      <c r="II8" s="164">
        <f t="shared" si="24"/>
        <v>1.236666666666667</v>
      </c>
      <c r="IJ8" s="164">
        <f t="shared" si="11"/>
        <v>0</v>
      </c>
      <c r="IK8" s="164">
        <f t="shared" si="12"/>
        <v>0</v>
      </c>
      <c r="IL8" s="164">
        <f t="shared" si="13"/>
        <v>0</v>
      </c>
      <c r="IM8" s="170">
        <f>(II8/1000)*Parameters!$H$2</f>
        <v>3.6481666666666673E-5</v>
      </c>
      <c r="IN8" s="170">
        <f>(IJ8/1000)*Parameters!$H$4</f>
        <v>0</v>
      </c>
      <c r="IO8" s="170">
        <f>(IK8/1000)*Parameters!$H$3</f>
        <v>0</v>
      </c>
      <c r="IP8" s="170">
        <f>(IL8/1000)*Parameters!$H$5</f>
        <v>0</v>
      </c>
      <c r="IQ8" s="171">
        <f t="shared" si="14"/>
        <v>3.6481666666666673E-5</v>
      </c>
      <c r="IR8" s="129">
        <f t="shared" si="15"/>
        <v>1</v>
      </c>
      <c r="IS8" s="129">
        <f t="shared" si="16"/>
        <v>0</v>
      </c>
      <c r="IT8" s="129">
        <f t="shared" si="17"/>
        <v>0</v>
      </c>
      <c r="IU8" s="129">
        <f t="shared" si="18"/>
        <v>0</v>
      </c>
      <c r="IV8" s="172">
        <f t="shared" si="19"/>
        <v>44130</v>
      </c>
      <c r="IW8" s="172">
        <f t="shared" si="20"/>
        <v>44136</v>
      </c>
      <c r="IX8" s="173">
        <f>SUM(M8*Parameters!$L$2,N8*Parameters!$L$3,O8*Parameters!$L$4,P8*Parameters!$L$5)</f>
        <v>10.9</v>
      </c>
      <c r="IY8" s="173">
        <f t="shared" si="21"/>
        <v>0.11345565749235477</v>
      </c>
    </row>
    <row r="9" spans="1:259" ht="15" customHeight="1">
      <c r="A9" s="158" t="s">
        <v>319</v>
      </c>
      <c r="B9" s="159" t="s">
        <v>320</v>
      </c>
      <c r="D9" s="159" t="s">
        <v>221</v>
      </c>
      <c r="E9" s="159" t="s">
        <v>222</v>
      </c>
      <c r="F9" s="159" t="s">
        <v>222</v>
      </c>
      <c r="G9" s="159" t="s">
        <v>222</v>
      </c>
      <c r="H9" s="159" t="s">
        <v>321</v>
      </c>
      <c r="I9" s="159" t="s">
        <v>297</v>
      </c>
      <c r="J9" s="159" t="s">
        <v>298</v>
      </c>
      <c r="K9" s="159" t="s">
        <v>322</v>
      </c>
      <c r="L9" s="159" t="s">
        <v>323</v>
      </c>
      <c r="M9" s="159">
        <v>6</v>
      </c>
      <c r="N9" s="159">
        <v>5</v>
      </c>
      <c r="O9" s="159">
        <v>1</v>
      </c>
      <c r="P9" s="159">
        <v>2</v>
      </c>
      <c r="Q9" s="159" t="s">
        <v>301</v>
      </c>
      <c r="R9" s="159">
        <v>0</v>
      </c>
      <c r="S9" s="159">
        <v>1</v>
      </c>
      <c r="T9" s="159">
        <v>0</v>
      </c>
      <c r="U9" s="159">
        <v>0</v>
      </c>
      <c r="V9" s="159">
        <v>0</v>
      </c>
      <c r="W9" s="159">
        <v>0</v>
      </c>
      <c r="X9" s="159">
        <v>0</v>
      </c>
      <c r="Y9" s="159" t="s">
        <v>324</v>
      </c>
      <c r="Z9" s="159">
        <v>907782786</v>
      </c>
      <c r="AA9" s="160" t="s">
        <v>230</v>
      </c>
      <c r="AB9" s="160" t="s">
        <v>231</v>
      </c>
      <c r="AC9" s="160" t="s">
        <v>232</v>
      </c>
      <c r="AD9" s="160">
        <v>3</v>
      </c>
      <c r="AE9" s="160"/>
      <c r="AF9" s="160">
        <f t="shared" si="0"/>
        <v>21</v>
      </c>
      <c r="AG9" s="160" t="s">
        <v>233</v>
      </c>
      <c r="AH9" s="160"/>
      <c r="AI9" s="161" t="s">
        <v>234</v>
      </c>
      <c r="AJ9" s="161"/>
      <c r="AK9" s="161"/>
      <c r="AL9" s="161"/>
      <c r="AM9" s="161"/>
      <c r="AN9" s="161"/>
      <c r="AO9" s="163" t="s">
        <v>235</v>
      </c>
      <c r="AU9" s="164" t="s">
        <v>236</v>
      </c>
      <c r="AV9" s="164"/>
      <c r="AW9" s="164"/>
      <c r="AX9" s="164"/>
      <c r="AY9" s="164"/>
      <c r="AZ9" s="164"/>
      <c r="BA9" s="164"/>
      <c r="BB9" s="159" t="s">
        <v>325</v>
      </c>
      <c r="BC9" s="163" t="s">
        <v>222</v>
      </c>
      <c r="BD9" s="163" t="s">
        <v>322</v>
      </c>
      <c r="BE9" s="163">
        <v>13.38</v>
      </c>
      <c r="BF9" s="163" t="s">
        <v>326</v>
      </c>
      <c r="BG9" s="163">
        <v>0</v>
      </c>
      <c r="BH9" s="163">
        <v>11.44</v>
      </c>
      <c r="BI9" s="163" t="s">
        <v>327</v>
      </c>
      <c r="BJ9" s="163">
        <v>0</v>
      </c>
      <c r="BK9" s="163">
        <v>8.34</v>
      </c>
      <c r="BL9" s="163" t="s">
        <v>328</v>
      </c>
      <c r="BM9" s="163">
        <v>0</v>
      </c>
      <c r="BN9" s="165">
        <v>7.03</v>
      </c>
      <c r="BO9" s="166"/>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7"/>
      <c r="DB9" s="168" t="s">
        <v>241</v>
      </c>
      <c r="DC9" s="163"/>
      <c r="DD9" s="163"/>
      <c r="DE9" s="163"/>
      <c r="DF9" s="163"/>
      <c r="DG9" s="163"/>
      <c r="DH9" s="163"/>
      <c r="DI9" s="163"/>
      <c r="DJ9" s="163"/>
      <c r="DK9" s="163"/>
      <c r="DL9" s="163"/>
      <c r="DM9" s="163"/>
      <c r="DN9" s="161"/>
      <c r="DO9" s="161"/>
      <c r="DP9" s="161"/>
      <c r="DQ9" s="161"/>
      <c r="DR9" s="161"/>
      <c r="DS9" s="161"/>
      <c r="DT9" s="161"/>
      <c r="DU9" s="161"/>
      <c r="DV9" s="161"/>
      <c r="DW9" s="161"/>
      <c r="DX9" s="161"/>
      <c r="DY9" s="161"/>
      <c r="HN9" s="159">
        <v>72799659</v>
      </c>
      <c r="HO9" s="159" t="s">
        <v>329</v>
      </c>
      <c r="HP9" s="159" t="s">
        <v>330</v>
      </c>
      <c r="HR9" s="159" t="s">
        <v>244</v>
      </c>
      <c r="HS9" s="159" t="s">
        <v>245</v>
      </c>
      <c r="HT9" s="159" t="s">
        <v>264</v>
      </c>
      <c r="HV9" s="159">
        <v>7</v>
      </c>
      <c r="HW9" s="169">
        <f t="shared" si="22"/>
        <v>1.9400000000000013</v>
      </c>
      <c r="HX9" s="169">
        <f t="shared" si="23"/>
        <v>3.0999999999999996</v>
      </c>
      <c r="HY9" s="169">
        <f t="shared" si="1"/>
        <v>1.3099999999999996</v>
      </c>
      <c r="HZ9" s="169">
        <f t="shared" si="2"/>
        <v>0</v>
      </c>
      <c r="IA9" s="169">
        <f t="shared" si="3"/>
        <v>0</v>
      </c>
      <c r="IB9" s="169">
        <f t="shared" si="4"/>
        <v>0</v>
      </c>
      <c r="IC9" s="169">
        <f t="shared" si="5"/>
        <v>0</v>
      </c>
      <c r="ID9" s="169">
        <f t="shared" si="6"/>
        <v>0</v>
      </c>
      <c r="IE9" s="169">
        <f t="shared" si="7"/>
        <v>0</v>
      </c>
      <c r="IF9" s="169">
        <f t="shared" si="8"/>
        <v>0</v>
      </c>
      <c r="IG9" s="169">
        <f t="shared" si="9"/>
        <v>0</v>
      </c>
      <c r="IH9" s="169">
        <f t="shared" si="10"/>
        <v>0</v>
      </c>
      <c r="II9" s="164">
        <f t="shared" si="24"/>
        <v>2.1166666666666667</v>
      </c>
      <c r="IJ9" s="164">
        <f t="shared" si="11"/>
        <v>0</v>
      </c>
      <c r="IK9" s="164">
        <f t="shared" si="12"/>
        <v>0</v>
      </c>
      <c r="IL9" s="164">
        <f t="shared" si="13"/>
        <v>0</v>
      </c>
      <c r="IM9" s="170">
        <f>(II9/1000)*Parameters!$H$2</f>
        <v>6.2441666666666676E-5</v>
      </c>
      <c r="IN9" s="170">
        <f>(IJ9/1000)*Parameters!$H$4</f>
        <v>0</v>
      </c>
      <c r="IO9" s="170">
        <f>(IK9/1000)*Parameters!$H$3</f>
        <v>0</v>
      </c>
      <c r="IP9" s="170">
        <f>(IL9/1000)*Parameters!$H$5</f>
        <v>0</v>
      </c>
      <c r="IQ9" s="171">
        <f t="shared" si="14"/>
        <v>6.2441666666666676E-5</v>
      </c>
      <c r="IR9" s="129">
        <f t="shared" si="15"/>
        <v>1</v>
      </c>
      <c r="IS9" s="129">
        <f t="shared" si="16"/>
        <v>0</v>
      </c>
      <c r="IT9" s="129">
        <f t="shared" si="17"/>
        <v>0</v>
      </c>
      <c r="IU9" s="129">
        <f t="shared" si="18"/>
        <v>0</v>
      </c>
      <c r="IV9" s="172">
        <f t="shared" si="19"/>
        <v>44130</v>
      </c>
      <c r="IW9" s="172">
        <f t="shared" si="20"/>
        <v>44136</v>
      </c>
      <c r="IX9" s="173">
        <f>SUM(M9*Parameters!$L$2,N9*Parameters!$L$3,O9*Parameters!$L$4,P9*Parameters!$L$5)</f>
        <v>9.6</v>
      </c>
      <c r="IY9" s="173">
        <f t="shared" si="21"/>
        <v>0.22048611111111113</v>
      </c>
    </row>
    <row r="10" spans="1:259" ht="15" customHeight="1">
      <c r="A10" s="158" t="s">
        <v>331</v>
      </c>
      <c r="B10" s="159" t="s">
        <v>332</v>
      </c>
      <c r="D10" s="159" t="s">
        <v>221</v>
      </c>
      <c r="E10" s="159" t="s">
        <v>222</v>
      </c>
      <c r="F10" s="159" t="s">
        <v>222</v>
      </c>
      <c r="G10" s="159" t="s">
        <v>222</v>
      </c>
      <c r="H10" s="159" t="s">
        <v>333</v>
      </c>
      <c r="I10" s="159" t="s">
        <v>297</v>
      </c>
      <c r="J10" s="159" t="s">
        <v>298</v>
      </c>
      <c r="K10" s="159" t="s">
        <v>334</v>
      </c>
      <c r="L10" s="159" t="s">
        <v>335</v>
      </c>
      <c r="M10" s="159">
        <v>3</v>
      </c>
      <c r="N10" s="159">
        <v>2</v>
      </c>
      <c r="O10" s="159">
        <v>1</v>
      </c>
      <c r="P10" s="159">
        <v>1</v>
      </c>
      <c r="Q10" s="159" t="s">
        <v>301</v>
      </c>
      <c r="R10" s="159">
        <v>0</v>
      </c>
      <c r="S10" s="159">
        <v>1</v>
      </c>
      <c r="T10" s="159">
        <v>0</v>
      </c>
      <c r="U10" s="159">
        <v>0</v>
      </c>
      <c r="V10" s="159">
        <v>0</v>
      </c>
      <c r="W10" s="159">
        <v>0</v>
      </c>
      <c r="X10" s="159">
        <v>0</v>
      </c>
      <c r="Y10" s="159" t="s">
        <v>324</v>
      </c>
      <c r="Z10" s="159">
        <v>907728584</v>
      </c>
      <c r="AA10" s="160" t="s">
        <v>230</v>
      </c>
      <c r="AB10" s="160" t="s">
        <v>231</v>
      </c>
      <c r="AC10" s="160" t="s">
        <v>232</v>
      </c>
      <c r="AD10" s="160">
        <v>3</v>
      </c>
      <c r="AE10" s="160"/>
      <c r="AF10" s="160">
        <f t="shared" si="0"/>
        <v>21</v>
      </c>
      <c r="AG10" s="160" t="s">
        <v>233</v>
      </c>
      <c r="AH10" s="160"/>
      <c r="AI10" s="161" t="s">
        <v>255</v>
      </c>
      <c r="AJ10" s="161" t="s">
        <v>256</v>
      </c>
      <c r="AK10" s="161" t="s">
        <v>232</v>
      </c>
      <c r="AL10" s="161">
        <v>0.14000000000000001</v>
      </c>
      <c r="AM10" s="161"/>
      <c r="AN10" s="161" t="s">
        <v>233</v>
      </c>
      <c r="AO10" s="163" t="s">
        <v>235</v>
      </c>
      <c r="AU10" s="164" t="s">
        <v>236</v>
      </c>
      <c r="AV10" s="164"/>
      <c r="AW10" s="164"/>
      <c r="AX10" s="164"/>
      <c r="AY10" s="164"/>
      <c r="AZ10" s="164"/>
      <c r="BA10" s="164"/>
      <c r="BB10" s="159" t="s">
        <v>325</v>
      </c>
      <c r="BC10" s="163" t="s">
        <v>222</v>
      </c>
      <c r="BD10" s="163" t="s">
        <v>334</v>
      </c>
      <c r="BE10" s="163">
        <v>13</v>
      </c>
      <c r="BF10" s="163" t="s">
        <v>336</v>
      </c>
      <c r="BG10" s="163">
        <v>0</v>
      </c>
      <c r="BH10" s="163">
        <v>11</v>
      </c>
      <c r="BI10" s="163" t="s">
        <v>337</v>
      </c>
      <c r="BJ10" s="163">
        <v>0</v>
      </c>
      <c r="BK10" s="163">
        <v>9.75</v>
      </c>
      <c r="BL10" s="163" t="s">
        <v>338</v>
      </c>
      <c r="BM10" s="163">
        <v>0</v>
      </c>
      <c r="BN10" s="165">
        <v>7.7</v>
      </c>
      <c r="BO10" s="166"/>
      <c r="BP10" s="164"/>
      <c r="BQ10" s="164"/>
      <c r="BR10" s="164"/>
      <c r="BS10" s="164"/>
      <c r="BT10" s="164"/>
      <c r="BU10" s="164"/>
      <c r="BV10" s="164"/>
      <c r="BW10" s="164"/>
      <c r="BX10" s="164"/>
      <c r="BY10" s="164"/>
      <c r="BZ10" s="164"/>
      <c r="CA10" s="164"/>
      <c r="CB10" s="164"/>
      <c r="CC10" s="164"/>
      <c r="CD10" s="164"/>
      <c r="CE10" s="164"/>
      <c r="CF10" s="164"/>
      <c r="CG10" s="164"/>
      <c r="CH10" s="164"/>
      <c r="CI10" s="164"/>
      <c r="CJ10" s="164"/>
      <c r="CK10" s="164"/>
      <c r="CL10" s="164"/>
      <c r="CM10" s="164"/>
      <c r="CN10" s="164"/>
      <c r="CO10" s="164"/>
      <c r="CP10" s="164"/>
      <c r="CQ10" s="164"/>
      <c r="CR10" s="164"/>
      <c r="CS10" s="164"/>
      <c r="CT10" s="164"/>
      <c r="CU10" s="164"/>
      <c r="CV10" s="164"/>
      <c r="CW10" s="164"/>
      <c r="CX10" s="164"/>
      <c r="CY10" s="164"/>
      <c r="CZ10" s="164"/>
      <c r="DA10" s="167"/>
      <c r="DB10" s="168" t="s">
        <v>222</v>
      </c>
      <c r="DC10" s="163" t="s">
        <v>334</v>
      </c>
      <c r="DD10" s="163">
        <v>13.15</v>
      </c>
      <c r="DE10" s="163" t="s">
        <v>336</v>
      </c>
      <c r="DF10" s="163">
        <v>0</v>
      </c>
      <c r="DG10" s="163">
        <v>13.15</v>
      </c>
      <c r="DH10" s="163" t="s">
        <v>337</v>
      </c>
      <c r="DI10" s="163">
        <v>0</v>
      </c>
      <c r="DJ10" s="163">
        <v>13.15</v>
      </c>
      <c r="DK10" s="163" t="s">
        <v>338</v>
      </c>
      <c r="DL10" s="163">
        <v>0</v>
      </c>
      <c r="DM10" s="163">
        <v>13.15</v>
      </c>
      <c r="DN10" s="161"/>
      <c r="DO10" s="161"/>
      <c r="DP10" s="161"/>
      <c r="DQ10" s="161"/>
      <c r="DR10" s="161"/>
      <c r="DS10" s="161"/>
      <c r="DT10" s="161"/>
      <c r="DU10" s="161"/>
      <c r="DV10" s="161"/>
      <c r="DW10" s="161"/>
      <c r="DX10" s="161"/>
      <c r="DY10" s="161"/>
      <c r="HN10" s="159">
        <v>72799662</v>
      </c>
      <c r="HO10" s="159" t="s">
        <v>339</v>
      </c>
      <c r="HP10" s="159" t="s">
        <v>340</v>
      </c>
      <c r="HR10" s="159" t="s">
        <v>244</v>
      </c>
      <c r="HS10" s="159" t="s">
        <v>245</v>
      </c>
      <c r="HT10" s="159" t="s">
        <v>264</v>
      </c>
      <c r="HV10" s="159">
        <v>8</v>
      </c>
      <c r="HW10" s="169">
        <f t="shared" si="22"/>
        <v>2</v>
      </c>
      <c r="HX10" s="169">
        <f t="shared" si="23"/>
        <v>1.25</v>
      </c>
      <c r="HY10" s="169">
        <f t="shared" si="1"/>
        <v>2.0499999999999998</v>
      </c>
      <c r="HZ10" s="169">
        <f t="shared" si="2"/>
        <v>0</v>
      </c>
      <c r="IA10" s="169">
        <f t="shared" si="3"/>
        <v>0</v>
      </c>
      <c r="IB10" s="169">
        <f t="shared" si="4"/>
        <v>0</v>
      </c>
      <c r="IC10" s="169">
        <f t="shared" si="5"/>
        <v>0</v>
      </c>
      <c r="ID10" s="169">
        <f t="shared" si="6"/>
        <v>0</v>
      </c>
      <c r="IE10" s="169">
        <f t="shared" si="7"/>
        <v>0</v>
      </c>
      <c r="IF10" s="169">
        <f t="shared" si="8"/>
        <v>0</v>
      </c>
      <c r="IG10" s="169">
        <f t="shared" si="9"/>
        <v>0</v>
      </c>
      <c r="IH10" s="169">
        <f t="shared" si="10"/>
        <v>0</v>
      </c>
      <c r="II10" s="164">
        <f t="shared" si="24"/>
        <v>1.7666666666666666</v>
      </c>
      <c r="IJ10" s="164">
        <f t="shared" si="11"/>
        <v>0</v>
      </c>
      <c r="IK10" s="164">
        <f t="shared" si="12"/>
        <v>0</v>
      </c>
      <c r="IL10" s="164">
        <f t="shared" si="13"/>
        <v>0</v>
      </c>
      <c r="IM10" s="170">
        <f>(II10/1000)*Parameters!$H$2</f>
        <v>5.2116666666666662E-5</v>
      </c>
      <c r="IN10" s="170">
        <f>(IJ10/1000)*Parameters!$H$4</f>
        <v>0</v>
      </c>
      <c r="IO10" s="170">
        <f>(IK10/1000)*Parameters!$H$3</f>
        <v>0</v>
      </c>
      <c r="IP10" s="170">
        <f>(IL10/1000)*Parameters!$H$5</f>
        <v>0</v>
      </c>
      <c r="IQ10" s="171">
        <f t="shared" si="14"/>
        <v>5.2116666666666662E-5</v>
      </c>
      <c r="IR10" s="129">
        <f t="shared" si="15"/>
        <v>1</v>
      </c>
      <c r="IS10" s="129">
        <f t="shared" si="16"/>
        <v>0</v>
      </c>
      <c r="IT10" s="129">
        <f t="shared" si="17"/>
        <v>0</v>
      </c>
      <c r="IU10" s="129">
        <f t="shared" si="18"/>
        <v>0</v>
      </c>
      <c r="IV10" s="172">
        <f t="shared" si="19"/>
        <v>44130</v>
      </c>
      <c r="IW10" s="172">
        <f t="shared" si="20"/>
        <v>44136</v>
      </c>
      <c r="IX10" s="173">
        <f>SUM(M10*Parameters!$L$2,N10*Parameters!$L$3,O10*Parameters!$L$4,P10*Parameters!$L$5)</f>
        <v>4.8999999999999995</v>
      </c>
      <c r="IY10" s="173">
        <f t="shared" si="21"/>
        <v>0.36054421768707484</v>
      </c>
    </row>
    <row r="11" spans="1:259" ht="15" customHeight="1">
      <c r="A11" s="158" t="s">
        <v>341</v>
      </c>
      <c r="B11" s="159" t="s">
        <v>342</v>
      </c>
      <c r="D11" s="159" t="s">
        <v>221</v>
      </c>
      <c r="E11" s="159" t="s">
        <v>222</v>
      </c>
      <c r="F11" s="159" t="s">
        <v>222</v>
      </c>
      <c r="G11" s="159" t="s">
        <v>222</v>
      </c>
      <c r="H11" s="159" t="s">
        <v>343</v>
      </c>
      <c r="I11" s="159" t="s">
        <v>297</v>
      </c>
      <c r="J11" s="159" t="s">
        <v>298</v>
      </c>
      <c r="K11" s="159" t="s">
        <v>344</v>
      </c>
      <c r="L11" s="159" t="s">
        <v>345</v>
      </c>
      <c r="M11" s="159">
        <v>5</v>
      </c>
      <c r="N11" s="159">
        <v>2</v>
      </c>
      <c r="O11" s="159">
        <v>2</v>
      </c>
      <c r="P11" s="159">
        <v>2</v>
      </c>
      <c r="Q11" s="159" t="s">
        <v>301</v>
      </c>
      <c r="R11" s="159">
        <v>0</v>
      </c>
      <c r="S11" s="159">
        <v>1</v>
      </c>
      <c r="T11" s="159">
        <v>0</v>
      </c>
      <c r="U11" s="159">
        <v>0</v>
      </c>
      <c r="V11" s="159">
        <v>0</v>
      </c>
      <c r="W11" s="159">
        <v>0</v>
      </c>
      <c r="X11" s="159">
        <v>0</v>
      </c>
      <c r="Y11" s="159" t="s">
        <v>324</v>
      </c>
      <c r="Z11" s="159">
        <v>907719816</v>
      </c>
      <c r="AA11" s="160" t="s">
        <v>230</v>
      </c>
      <c r="AB11" s="160" t="s">
        <v>231</v>
      </c>
      <c r="AC11" s="160" t="s">
        <v>232</v>
      </c>
      <c r="AD11" s="160">
        <v>2</v>
      </c>
      <c r="AE11" s="160"/>
      <c r="AF11" s="160">
        <f t="shared" si="0"/>
        <v>14</v>
      </c>
      <c r="AG11" s="160" t="s">
        <v>233</v>
      </c>
      <c r="AH11" s="160"/>
      <c r="AI11" s="161" t="s">
        <v>234</v>
      </c>
      <c r="AJ11" s="161"/>
      <c r="AK11" s="161"/>
      <c r="AL11" s="161"/>
      <c r="AM11" s="161"/>
      <c r="AN11" s="161"/>
      <c r="AO11" s="163" t="s">
        <v>235</v>
      </c>
      <c r="AU11" s="164" t="s">
        <v>236</v>
      </c>
      <c r="AV11" s="164"/>
      <c r="AW11" s="164"/>
      <c r="AX11" s="164"/>
      <c r="AY11" s="164"/>
      <c r="AZ11" s="164"/>
      <c r="BA11" s="164"/>
      <c r="BB11" s="159" t="s">
        <v>346</v>
      </c>
      <c r="BC11" s="163" t="s">
        <v>222</v>
      </c>
      <c r="BD11" s="163" t="s">
        <v>344</v>
      </c>
      <c r="BE11" s="163">
        <v>13.1</v>
      </c>
      <c r="BF11" s="163" t="s">
        <v>347</v>
      </c>
      <c r="BG11" s="163">
        <v>0</v>
      </c>
      <c r="BH11" s="163">
        <v>9.8000000000000007</v>
      </c>
      <c r="BI11" s="163" t="s">
        <v>348</v>
      </c>
      <c r="BJ11" s="163">
        <v>0</v>
      </c>
      <c r="BK11" s="163">
        <v>7.34</v>
      </c>
      <c r="BL11" s="163" t="s">
        <v>349</v>
      </c>
      <c r="BM11" s="163">
        <v>0</v>
      </c>
      <c r="BN11" s="165">
        <v>5.04</v>
      </c>
      <c r="BO11" s="166"/>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4"/>
      <c r="CL11" s="164"/>
      <c r="CM11" s="164"/>
      <c r="CN11" s="164"/>
      <c r="CO11" s="164"/>
      <c r="CP11" s="164"/>
      <c r="CQ11" s="164"/>
      <c r="CR11" s="164"/>
      <c r="CS11" s="164"/>
      <c r="CT11" s="164"/>
      <c r="CU11" s="164"/>
      <c r="CV11" s="164"/>
      <c r="CW11" s="164"/>
      <c r="CX11" s="164"/>
      <c r="CY11" s="164"/>
      <c r="CZ11" s="164"/>
      <c r="DA11" s="167"/>
      <c r="DB11" s="168" t="s">
        <v>241</v>
      </c>
      <c r="DC11" s="163"/>
      <c r="DD11" s="163"/>
      <c r="DE11" s="163"/>
      <c r="DF11" s="163"/>
      <c r="DG11" s="163"/>
      <c r="DH11" s="163"/>
      <c r="DI11" s="163"/>
      <c r="DJ11" s="163"/>
      <c r="DK11" s="163"/>
      <c r="DL11" s="163"/>
      <c r="DM11" s="163"/>
      <c r="DN11" s="161"/>
      <c r="DO11" s="161"/>
      <c r="DP11" s="161"/>
      <c r="DQ11" s="161"/>
      <c r="DR11" s="161"/>
      <c r="DS11" s="161"/>
      <c r="DT11" s="161"/>
      <c r="DU11" s="161"/>
      <c r="DV11" s="161"/>
      <c r="DW11" s="161"/>
      <c r="DX11" s="161"/>
      <c r="DY11" s="161"/>
      <c r="HN11" s="159">
        <v>72799668</v>
      </c>
      <c r="HO11" s="159" t="s">
        <v>350</v>
      </c>
      <c r="HP11" s="159" t="s">
        <v>351</v>
      </c>
      <c r="HR11" s="159" t="s">
        <v>244</v>
      </c>
      <c r="HS11" s="159" t="s">
        <v>245</v>
      </c>
      <c r="HT11" s="159" t="s">
        <v>264</v>
      </c>
      <c r="HV11" s="159">
        <v>9</v>
      </c>
      <c r="HW11" s="169">
        <f t="shared" si="22"/>
        <v>3.2999999999999989</v>
      </c>
      <c r="HX11" s="169">
        <f t="shared" si="23"/>
        <v>2.4600000000000009</v>
      </c>
      <c r="HY11" s="169">
        <f t="shared" si="1"/>
        <v>2.2999999999999998</v>
      </c>
      <c r="HZ11" s="169">
        <f t="shared" si="2"/>
        <v>0</v>
      </c>
      <c r="IA11" s="169">
        <f t="shared" si="3"/>
        <v>0</v>
      </c>
      <c r="IB11" s="169">
        <f t="shared" si="4"/>
        <v>0</v>
      </c>
      <c r="IC11" s="169">
        <f t="shared" si="5"/>
        <v>0</v>
      </c>
      <c r="ID11" s="169">
        <f t="shared" si="6"/>
        <v>0</v>
      </c>
      <c r="IE11" s="169">
        <f t="shared" si="7"/>
        <v>0</v>
      </c>
      <c r="IF11" s="169">
        <f t="shared" si="8"/>
        <v>0</v>
      </c>
      <c r="IG11" s="169">
        <f t="shared" si="9"/>
        <v>0</v>
      </c>
      <c r="IH11" s="169">
        <f t="shared" si="10"/>
        <v>0</v>
      </c>
      <c r="II11" s="164">
        <f t="shared" si="24"/>
        <v>2.6866666666666661</v>
      </c>
      <c r="IJ11" s="164">
        <f t="shared" si="11"/>
        <v>0</v>
      </c>
      <c r="IK11" s="164">
        <f t="shared" si="12"/>
        <v>0</v>
      </c>
      <c r="IL11" s="164">
        <f t="shared" si="13"/>
        <v>0</v>
      </c>
      <c r="IM11" s="170">
        <f>(II11/1000)*Parameters!$H$2</f>
        <v>7.9256666666666642E-5</v>
      </c>
      <c r="IN11" s="170">
        <f>(IJ11/1000)*Parameters!$H$4</f>
        <v>0</v>
      </c>
      <c r="IO11" s="170">
        <f>(IK11/1000)*Parameters!$H$3</f>
        <v>0</v>
      </c>
      <c r="IP11" s="170">
        <f>(IL11/1000)*Parameters!$H$5</f>
        <v>0</v>
      </c>
      <c r="IQ11" s="171">
        <f t="shared" si="14"/>
        <v>7.9256666666666642E-5</v>
      </c>
      <c r="IR11" s="129">
        <f t="shared" si="15"/>
        <v>1</v>
      </c>
      <c r="IS11" s="129">
        <f t="shared" si="16"/>
        <v>0</v>
      </c>
      <c r="IT11" s="129">
        <f t="shared" si="17"/>
        <v>0</v>
      </c>
      <c r="IU11" s="129">
        <f t="shared" si="18"/>
        <v>0</v>
      </c>
      <c r="IV11" s="172">
        <f t="shared" si="19"/>
        <v>44130</v>
      </c>
      <c r="IW11" s="172">
        <f t="shared" si="20"/>
        <v>44136</v>
      </c>
      <c r="IX11" s="173">
        <f>SUM(M11*Parameters!$L$2,N11*Parameters!$L$3,O11*Parameters!$L$4,P11*Parameters!$L$5)</f>
        <v>7.6999999999999993</v>
      </c>
      <c r="IY11" s="173">
        <f t="shared" si="21"/>
        <v>0.34891774891774885</v>
      </c>
    </row>
    <row r="12" spans="1:259" ht="15" customHeight="1">
      <c r="A12" s="158" t="s">
        <v>352</v>
      </c>
      <c r="B12" s="159" t="s">
        <v>353</v>
      </c>
      <c r="D12" s="159" t="s">
        <v>221</v>
      </c>
      <c r="E12" s="159" t="s">
        <v>222</v>
      </c>
      <c r="F12" s="159" t="s">
        <v>222</v>
      </c>
      <c r="G12" s="159" t="s">
        <v>222</v>
      </c>
      <c r="H12" s="159" t="s">
        <v>354</v>
      </c>
      <c r="I12" s="159" t="s">
        <v>355</v>
      </c>
      <c r="J12" s="159" t="s">
        <v>298</v>
      </c>
      <c r="K12" s="159" t="s">
        <v>356</v>
      </c>
      <c r="L12" s="159" t="s">
        <v>357</v>
      </c>
      <c r="M12" s="159">
        <v>10</v>
      </c>
      <c r="N12" s="159">
        <v>4</v>
      </c>
      <c r="O12" s="159">
        <v>5</v>
      </c>
      <c r="P12" s="159">
        <v>1</v>
      </c>
      <c r="Q12" s="159" t="s">
        <v>301</v>
      </c>
      <c r="R12" s="159">
        <v>0</v>
      </c>
      <c r="S12" s="159">
        <v>1</v>
      </c>
      <c r="T12" s="159">
        <v>0</v>
      </c>
      <c r="U12" s="159">
        <v>0</v>
      </c>
      <c r="V12" s="159">
        <v>0</v>
      </c>
      <c r="W12" s="159">
        <v>0</v>
      </c>
      <c r="X12" s="159">
        <v>0</v>
      </c>
      <c r="Y12" s="159" t="s">
        <v>358</v>
      </c>
      <c r="Z12" s="159">
        <v>907762371</v>
      </c>
      <c r="AA12" s="160" t="s">
        <v>230</v>
      </c>
      <c r="AB12" s="160" t="s">
        <v>231</v>
      </c>
      <c r="AC12" s="160" t="s">
        <v>232</v>
      </c>
      <c r="AD12" s="160">
        <v>3</v>
      </c>
      <c r="AE12" s="160"/>
      <c r="AF12" s="160">
        <f t="shared" si="0"/>
        <v>21</v>
      </c>
      <c r="AG12" s="160" t="s">
        <v>233</v>
      </c>
      <c r="AH12" s="160"/>
      <c r="AI12" s="161" t="s">
        <v>230</v>
      </c>
      <c r="AJ12" s="161" t="s">
        <v>231</v>
      </c>
      <c r="AK12" s="161"/>
      <c r="AL12" s="161"/>
      <c r="AM12" s="161"/>
      <c r="AN12" s="161"/>
      <c r="AO12" s="163" t="s">
        <v>230</v>
      </c>
      <c r="AP12" s="163" t="s">
        <v>231</v>
      </c>
      <c r="AQ12" s="163" t="s">
        <v>232</v>
      </c>
      <c r="AR12" s="163" t="s">
        <v>359</v>
      </c>
      <c r="AT12" s="163" t="s">
        <v>233</v>
      </c>
      <c r="AU12" s="164" t="s">
        <v>236</v>
      </c>
      <c r="AV12" s="164"/>
      <c r="AW12" s="164"/>
      <c r="AX12" s="164"/>
      <c r="AY12" s="164"/>
      <c r="AZ12" s="164"/>
      <c r="BA12" s="164"/>
      <c r="BB12" s="159" t="s">
        <v>303</v>
      </c>
      <c r="BC12" s="163" t="s">
        <v>222</v>
      </c>
      <c r="BD12" s="163" t="s">
        <v>356</v>
      </c>
      <c r="BE12" s="163">
        <v>25.54</v>
      </c>
      <c r="BF12" s="163" t="s">
        <v>360</v>
      </c>
      <c r="BG12" s="163">
        <v>0</v>
      </c>
      <c r="BH12" s="163">
        <v>20.55</v>
      </c>
      <c r="BI12" s="163" t="s">
        <v>361</v>
      </c>
      <c r="BJ12" s="163">
        <v>0</v>
      </c>
      <c r="BK12" s="163">
        <v>19.22</v>
      </c>
      <c r="BL12" s="163" t="s">
        <v>362</v>
      </c>
      <c r="BM12" s="163">
        <v>0</v>
      </c>
      <c r="BN12" s="165">
        <v>9.49</v>
      </c>
      <c r="BO12" s="166"/>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4"/>
      <c r="CT12" s="164"/>
      <c r="CU12" s="164"/>
      <c r="CV12" s="164"/>
      <c r="CW12" s="164"/>
      <c r="CX12" s="164"/>
      <c r="CY12" s="164"/>
      <c r="CZ12" s="164"/>
      <c r="DA12" s="167"/>
      <c r="DB12" s="168" t="s">
        <v>241</v>
      </c>
      <c r="DC12" s="163"/>
      <c r="DD12" s="163"/>
      <c r="DE12" s="163"/>
      <c r="DF12" s="163"/>
      <c r="DG12" s="163"/>
      <c r="DH12" s="163"/>
      <c r="DI12" s="163"/>
      <c r="DJ12" s="163"/>
      <c r="DK12" s="163"/>
      <c r="DL12" s="163"/>
      <c r="DM12" s="163"/>
      <c r="DN12" s="161"/>
      <c r="DO12" s="161"/>
      <c r="DP12" s="161"/>
      <c r="DQ12" s="161"/>
      <c r="DR12" s="161"/>
      <c r="DS12" s="161"/>
      <c r="DT12" s="161"/>
      <c r="DU12" s="161"/>
      <c r="DV12" s="161"/>
      <c r="DW12" s="161"/>
      <c r="DX12" s="161"/>
      <c r="DY12" s="161"/>
      <c r="HN12" s="159">
        <v>72799672</v>
      </c>
      <c r="HO12" s="159" t="s">
        <v>363</v>
      </c>
      <c r="HP12" s="159" t="s">
        <v>364</v>
      </c>
      <c r="HR12" s="159" t="s">
        <v>244</v>
      </c>
      <c r="HS12" s="159" t="s">
        <v>245</v>
      </c>
      <c r="HT12" s="159" t="s">
        <v>264</v>
      </c>
      <c r="HV12" s="159">
        <v>10</v>
      </c>
      <c r="HW12" s="169">
        <f t="shared" si="22"/>
        <v>4.9899999999999984</v>
      </c>
      <c r="HX12" s="169">
        <f t="shared" si="23"/>
        <v>1.3300000000000018</v>
      </c>
      <c r="HY12" s="169">
        <f t="shared" si="1"/>
        <v>9.7299999999999986</v>
      </c>
      <c r="HZ12" s="169">
        <f t="shared" si="2"/>
        <v>0</v>
      </c>
      <c r="IA12" s="169">
        <f t="shared" si="3"/>
        <v>0</v>
      </c>
      <c r="IB12" s="169">
        <f t="shared" si="4"/>
        <v>0</v>
      </c>
      <c r="IC12" s="169">
        <f t="shared" si="5"/>
        <v>0</v>
      </c>
      <c r="ID12" s="169">
        <f t="shared" si="6"/>
        <v>0</v>
      </c>
      <c r="IE12" s="169">
        <f t="shared" si="7"/>
        <v>0</v>
      </c>
      <c r="IF12" s="169">
        <f t="shared" si="8"/>
        <v>0</v>
      </c>
      <c r="IG12" s="169">
        <f t="shared" si="9"/>
        <v>0</v>
      </c>
      <c r="IH12" s="169">
        <f t="shared" si="10"/>
        <v>0</v>
      </c>
      <c r="II12" s="164">
        <f t="shared" si="24"/>
        <v>5.3499999999999988</v>
      </c>
      <c r="IJ12" s="164">
        <f t="shared" si="11"/>
        <v>0</v>
      </c>
      <c r="IK12" s="164">
        <f t="shared" si="12"/>
        <v>0</v>
      </c>
      <c r="IL12" s="164">
        <f t="shared" si="13"/>
        <v>0</v>
      </c>
      <c r="IM12" s="170">
        <f>(II12/1000)*Parameters!$H$2</f>
        <v>1.5782499999999995E-4</v>
      </c>
      <c r="IN12" s="170">
        <f>(IJ12/1000)*Parameters!$H$4</f>
        <v>0</v>
      </c>
      <c r="IO12" s="170">
        <f>(IK12/1000)*Parameters!$H$3</f>
        <v>0</v>
      </c>
      <c r="IP12" s="170">
        <f>(IL12/1000)*Parameters!$H$5</f>
        <v>0</v>
      </c>
      <c r="IQ12" s="171">
        <f t="shared" si="14"/>
        <v>1.5782499999999995E-4</v>
      </c>
      <c r="IR12" s="129">
        <f t="shared" si="15"/>
        <v>1</v>
      </c>
      <c r="IS12" s="129">
        <f t="shared" si="16"/>
        <v>0</v>
      </c>
      <c r="IT12" s="129">
        <f t="shared" si="17"/>
        <v>0</v>
      </c>
      <c r="IU12" s="129">
        <f t="shared" si="18"/>
        <v>0</v>
      </c>
      <c r="IV12" s="172">
        <f t="shared" si="19"/>
        <v>44130</v>
      </c>
      <c r="IW12" s="172">
        <f t="shared" si="20"/>
        <v>44136</v>
      </c>
      <c r="IX12" s="173">
        <f>SUM(M12*Parameters!$L$2,N12*Parameters!$L$3,O12*Parameters!$L$4,P12*Parameters!$L$5)</f>
        <v>14</v>
      </c>
      <c r="IY12" s="173">
        <f t="shared" si="21"/>
        <v>0.38214285714285706</v>
      </c>
    </row>
    <row r="13" spans="1:259" ht="15" customHeight="1">
      <c r="A13" s="158" t="s">
        <v>365</v>
      </c>
      <c r="B13" s="159" t="s">
        <v>366</v>
      </c>
      <c r="D13" s="159" t="s">
        <v>221</v>
      </c>
      <c r="E13" s="159" t="s">
        <v>222</v>
      </c>
      <c r="F13" s="159" t="s">
        <v>222</v>
      </c>
      <c r="G13" s="159" t="s">
        <v>222</v>
      </c>
      <c r="H13" s="159" t="s">
        <v>367</v>
      </c>
      <c r="I13" s="159" t="s">
        <v>355</v>
      </c>
      <c r="J13" s="159" t="s">
        <v>298</v>
      </c>
      <c r="K13" s="159" t="s">
        <v>368</v>
      </c>
      <c r="L13" s="159" t="s">
        <v>369</v>
      </c>
      <c r="M13" s="159">
        <v>4</v>
      </c>
      <c r="N13" s="159">
        <v>3</v>
      </c>
      <c r="O13" s="159">
        <v>2</v>
      </c>
      <c r="P13" s="159">
        <v>1</v>
      </c>
      <c r="Q13" s="159" t="s">
        <v>301</v>
      </c>
      <c r="R13" s="159">
        <v>0</v>
      </c>
      <c r="S13" s="159">
        <v>1</v>
      </c>
      <c r="T13" s="159">
        <v>0</v>
      </c>
      <c r="U13" s="159">
        <v>0</v>
      </c>
      <c r="V13" s="159">
        <v>0</v>
      </c>
      <c r="W13" s="159">
        <v>0</v>
      </c>
      <c r="X13" s="159">
        <v>0</v>
      </c>
      <c r="Y13" s="159" t="s">
        <v>358</v>
      </c>
      <c r="Z13" s="159">
        <v>907720388</v>
      </c>
      <c r="AA13" s="160" t="s">
        <v>230</v>
      </c>
      <c r="AB13" s="160" t="s">
        <v>231</v>
      </c>
      <c r="AC13" s="160" t="s">
        <v>232</v>
      </c>
      <c r="AD13" s="160">
        <v>3</v>
      </c>
      <c r="AE13" s="160"/>
      <c r="AF13" s="160">
        <f t="shared" si="0"/>
        <v>21</v>
      </c>
      <c r="AG13" s="160" t="s">
        <v>233</v>
      </c>
      <c r="AH13" s="160"/>
      <c r="AI13" s="161" t="s">
        <v>234</v>
      </c>
      <c r="AJ13" s="161"/>
      <c r="AK13" s="161"/>
      <c r="AL13" s="161"/>
      <c r="AM13" s="161"/>
      <c r="AN13" s="161"/>
      <c r="AO13" s="163" t="s">
        <v>235</v>
      </c>
      <c r="AU13" s="164" t="s">
        <v>236</v>
      </c>
      <c r="AV13" s="164"/>
      <c r="AW13" s="164"/>
      <c r="AX13" s="164"/>
      <c r="AY13" s="164"/>
      <c r="AZ13" s="164"/>
      <c r="BA13" s="164"/>
      <c r="BB13" s="159" t="s">
        <v>370</v>
      </c>
      <c r="BC13" s="163" t="s">
        <v>222</v>
      </c>
      <c r="BD13" s="163" t="s">
        <v>368</v>
      </c>
      <c r="BE13" s="163">
        <v>13</v>
      </c>
      <c r="BF13" s="163" t="s">
        <v>371</v>
      </c>
      <c r="BG13" s="163">
        <v>0</v>
      </c>
      <c r="BH13" s="163">
        <v>12</v>
      </c>
      <c r="BI13" s="163" t="s">
        <v>372</v>
      </c>
      <c r="BJ13" s="163">
        <v>2</v>
      </c>
      <c r="BK13" s="163">
        <v>12.9</v>
      </c>
      <c r="BL13" s="163" t="s">
        <v>373</v>
      </c>
      <c r="BM13" s="163">
        <v>0</v>
      </c>
      <c r="BN13" s="165">
        <v>6.7</v>
      </c>
      <c r="BO13" s="166"/>
      <c r="BP13" s="164"/>
      <c r="BQ13" s="164"/>
      <c r="BR13" s="164"/>
      <c r="BS13" s="164"/>
      <c r="BT13" s="164"/>
      <c r="BU13" s="164"/>
      <c r="BV13" s="164"/>
      <c r="BW13" s="164"/>
      <c r="BX13" s="164"/>
      <c r="BY13" s="164"/>
      <c r="BZ13" s="164"/>
      <c r="CA13" s="164"/>
      <c r="CB13" s="164"/>
      <c r="CC13" s="164"/>
      <c r="CD13" s="164"/>
      <c r="CE13" s="164"/>
      <c r="CF13" s="164"/>
      <c r="CG13" s="164"/>
      <c r="CH13" s="164"/>
      <c r="CI13" s="164"/>
      <c r="CJ13" s="164"/>
      <c r="CK13" s="164"/>
      <c r="CL13" s="164"/>
      <c r="CM13" s="164"/>
      <c r="CN13" s="164"/>
      <c r="CO13" s="164"/>
      <c r="CP13" s="164"/>
      <c r="CQ13" s="164"/>
      <c r="CR13" s="164"/>
      <c r="CS13" s="164"/>
      <c r="CT13" s="164"/>
      <c r="CU13" s="164"/>
      <c r="CV13" s="164"/>
      <c r="CW13" s="164"/>
      <c r="CX13" s="164"/>
      <c r="CY13" s="164"/>
      <c r="CZ13" s="164"/>
      <c r="DA13" s="167"/>
      <c r="DB13" s="168" t="s">
        <v>241</v>
      </c>
      <c r="DC13" s="163"/>
      <c r="DD13" s="163"/>
      <c r="DE13" s="163"/>
      <c r="DF13" s="163"/>
      <c r="DG13" s="163"/>
      <c r="DH13" s="163"/>
      <c r="DI13" s="163"/>
      <c r="DJ13" s="163"/>
      <c r="DK13" s="163"/>
      <c r="DL13" s="163"/>
      <c r="DM13" s="163"/>
      <c r="DN13" s="161"/>
      <c r="DO13" s="161"/>
      <c r="DP13" s="161"/>
      <c r="DQ13" s="161"/>
      <c r="DR13" s="161"/>
      <c r="DS13" s="161"/>
      <c r="DT13" s="161"/>
      <c r="DU13" s="161"/>
      <c r="DV13" s="161"/>
      <c r="DW13" s="161"/>
      <c r="DX13" s="161"/>
      <c r="DY13" s="161"/>
      <c r="HN13" s="159">
        <v>72799678</v>
      </c>
      <c r="HO13" s="159" t="s">
        <v>374</v>
      </c>
      <c r="HP13" s="159" t="s">
        <v>375</v>
      </c>
      <c r="HR13" s="159" t="s">
        <v>244</v>
      </c>
      <c r="HS13" s="159" t="s">
        <v>245</v>
      </c>
      <c r="HT13" s="159" t="s">
        <v>264</v>
      </c>
      <c r="HV13" s="159">
        <v>11</v>
      </c>
      <c r="HW13" s="169">
        <f t="shared" si="22"/>
        <v>1</v>
      </c>
      <c r="HX13" s="169">
        <f t="shared" si="23"/>
        <v>1.0999999999999996</v>
      </c>
      <c r="HY13" s="169">
        <f t="shared" si="1"/>
        <v>6.2</v>
      </c>
      <c r="HZ13" s="169">
        <f t="shared" si="2"/>
        <v>0</v>
      </c>
      <c r="IA13" s="169">
        <f t="shared" si="3"/>
        <v>0</v>
      </c>
      <c r="IB13" s="169">
        <f t="shared" si="4"/>
        <v>0</v>
      </c>
      <c r="IC13" s="169">
        <f t="shared" si="5"/>
        <v>0</v>
      </c>
      <c r="ID13" s="169">
        <f t="shared" si="6"/>
        <v>0</v>
      </c>
      <c r="IE13" s="169">
        <f t="shared" si="7"/>
        <v>0</v>
      </c>
      <c r="IF13" s="169">
        <f t="shared" si="8"/>
        <v>0</v>
      </c>
      <c r="IG13" s="169">
        <f t="shared" si="9"/>
        <v>0</v>
      </c>
      <c r="IH13" s="169">
        <f t="shared" si="10"/>
        <v>0</v>
      </c>
      <c r="II13" s="164">
        <f t="shared" si="24"/>
        <v>2.7666666666666671</v>
      </c>
      <c r="IJ13" s="164">
        <f t="shared" si="11"/>
        <v>0</v>
      </c>
      <c r="IK13" s="164">
        <f t="shared" si="12"/>
        <v>0</v>
      </c>
      <c r="IL13" s="164">
        <f t="shared" si="13"/>
        <v>0</v>
      </c>
      <c r="IM13" s="170">
        <f>(II13/1000)*Parameters!$H$2</f>
        <v>8.1616666666666667E-5</v>
      </c>
      <c r="IN13" s="170">
        <f>(IJ13/1000)*Parameters!$H$4</f>
        <v>0</v>
      </c>
      <c r="IO13" s="170">
        <f>(IK13/1000)*Parameters!$H$3</f>
        <v>0</v>
      </c>
      <c r="IP13" s="170">
        <f>(IL13/1000)*Parameters!$H$5</f>
        <v>0</v>
      </c>
      <c r="IQ13" s="171">
        <f t="shared" si="14"/>
        <v>8.1616666666666667E-5</v>
      </c>
      <c r="IR13" s="129">
        <f t="shared" si="15"/>
        <v>1</v>
      </c>
      <c r="IS13" s="129">
        <f t="shared" si="16"/>
        <v>0</v>
      </c>
      <c r="IT13" s="129">
        <f t="shared" si="17"/>
        <v>0</v>
      </c>
      <c r="IU13" s="129">
        <f t="shared" si="18"/>
        <v>0</v>
      </c>
      <c r="IV13" s="172">
        <f t="shared" si="19"/>
        <v>44130</v>
      </c>
      <c r="IW13" s="172">
        <f t="shared" si="20"/>
        <v>44136</v>
      </c>
      <c r="IX13" s="173">
        <f>SUM(M13*Parameters!$L$2,N13*Parameters!$L$3,O13*Parameters!$L$4,P13*Parameters!$L$5)</f>
        <v>7.2</v>
      </c>
      <c r="IY13" s="173">
        <f t="shared" si="21"/>
        <v>0.3842592592592593</v>
      </c>
    </row>
    <row r="14" spans="1:259" ht="15" customHeight="1">
      <c r="A14" s="158" t="s">
        <v>376</v>
      </c>
      <c r="B14" s="159" t="s">
        <v>377</v>
      </c>
      <c r="D14" s="159" t="s">
        <v>221</v>
      </c>
      <c r="E14" s="159" t="s">
        <v>222</v>
      </c>
      <c r="F14" s="159" t="s">
        <v>222</v>
      </c>
      <c r="G14" s="159" t="s">
        <v>222</v>
      </c>
      <c r="H14" s="159" t="s">
        <v>378</v>
      </c>
      <c r="I14" s="159" t="s">
        <v>355</v>
      </c>
      <c r="J14" s="159" t="s">
        <v>298</v>
      </c>
      <c r="K14" s="159" t="s">
        <v>379</v>
      </c>
      <c r="L14" s="159" t="s">
        <v>380</v>
      </c>
      <c r="M14" s="159">
        <v>13</v>
      </c>
      <c r="N14" s="159">
        <v>2</v>
      </c>
      <c r="O14" s="159">
        <v>5</v>
      </c>
      <c r="P14" s="159">
        <v>4</v>
      </c>
      <c r="Q14" s="159" t="s">
        <v>301</v>
      </c>
      <c r="R14" s="159">
        <v>0</v>
      </c>
      <c r="S14" s="159">
        <v>1</v>
      </c>
      <c r="T14" s="159">
        <v>0</v>
      </c>
      <c r="U14" s="159">
        <v>0</v>
      </c>
      <c r="V14" s="159">
        <v>0</v>
      </c>
      <c r="W14" s="159">
        <v>0</v>
      </c>
      <c r="X14" s="159">
        <v>0</v>
      </c>
      <c r="Y14" s="159" t="s">
        <v>358</v>
      </c>
      <c r="Z14" s="159">
        <v>907760402</v>
      </c>
      <c r="AA14" s="160" t="s">
        <v>230</v>
      </c>
      <c r="AB14" s="160" t="s">
        <v>231</v>
      </c>
      <c r="AC14" s="160" t="s">
        <v>232</v>
      </c>
      <c r="AD14" s="160">
        <v>3</v>
      </c>
      <c r="AE14" s="160"/>
      <c r="AF14" s="160">
        <f t="shared" si="0"/>
        <v>21</v>
      </c>
      <c r="AG14" s="160" t="s">
        <v>233</v>
      </c>
      <c r="AH14" s="160"/>
      <c r="AI14" s="161" t="s">
        <v>230</v>
      </c>
      <c r="AJ14" s="161" t="s">
        <v>231</v>
      </c>
      <c r="AK14" s="161"/>
      <c r="AL14" s="161"/>
      <c r="AM14" s="161"/>
      <c r="AN14" s="161"/>
      <c r="AO14" s="163" t="s">
        <v>235</v>
      </c>
      <c r="AU14" s="164" t="s">
        <v>236</v>
      </c>
      <c r="AV14" s="164"/>
      <c r="AW14" s="164"/>
      <c r="AX14" s="164"/>
      <c r="AY14" s="164"/>
      <c r="AZ14" s="164"/>
      <c r="BA14" s="164"/>
      <c r="BB14" s="159" t="s">
        <v>303</v>
      </c>
      <c r="BC14" s="163" t="s">
        <v>222</v>
      </c>
      <c r="BD14" s="163" t="s">
        <v>379</v>
      </c>
      <c r="BE14" s="163">
        <v>13</v>
      </c>
      <c r="BF14" s="163" t="s">
        <v>381</v>
      </c>
      <c r="BG14" s="163">
        <v>0</v>
      </c>
      <c r="BH14" s="163">
        <v>8.07</v>
      </c>
      <c r="BI14" s="163" t="s">
        <v>382</v>
      </c>
      <c r="BJ14" s="163">
        <v>13</v>
      </c>
      <c r="BK14" s="163">
        <v>15.8</v>
      </c>
      <c r="BL14" s="163" t="s">
        <v>383</v>
      </c>
      <c r="BM14" s="163">
        <v>0</v>
      </c>
      <c r="BN14" s="165">
        <v>12.3</v>
      </c>
      <c r="BO14" s="166"/>
      <c r="BP14" s="164"/>
      <c r="BQ14" s="164"/>
      <c r="BR14" s="164"/>
      <c r="BS14" s="164"/>
      <c r="BT14" s="164"/>
      <c r="BU14" s="164"/>
      <c r="BV14" s="164"/>
      <c r="BW14" s="164"/>
      <c r="BX14" s="164"/>
      <c r="BY14" s="164"/>
      <c r="BZ14" s="164"/>
      <c r="CA14" s="164"/>
      <c r="CB14" s="164"/>
      <c r="CC14" s="164"/>
      <c r="CD14" s="164"/>
      <c r="CE14" s="164"/>
      <c r="CF14" s="164"/>
      <c r="CG14" s="164"/>
      <c r="CH14" s="164"/>
      <c r="CI14" s="164"/>
      <c r="CJ14" s="164"/>
      <c r="CK14" s="164"/>
      <c r="CL14" s="164"/>
      <c r="CM14" s="164"/>
      <c r="CN14" s="164"/>
      <c r="CO14" s="164"/>
      <c r="CP14" s="164"/>
      <c r="CQ14" s="164"/>
      <c r="CR14" s="164"/>
      <c r="CS14" s="164"/>
      <c r="CT14" s="164"/>
      <c r="CU14" s="164"/>
      <c r="CV14" s="164"/>
      <c r="CW14" s="164"/>
      <c r="CX14" s="164"/>
      <c r="CY14" s="164"/>
      <c r="CZ14" s="164"/>
      <c r="DA14" s="167"/>
      <c r="DB14" s="168" t="s">
        <v>241</v>
      </c>
      <c r="DC14" s="163"/>
      <c r="DD14" s="163"/>
      <c r="DE14" s="163"/>
      <c r="DF14" s="163"/>
      <c r="DG14" s="163"/>
      <c r="DH14" s="163"/>
      <c r="DI14" s="163"/>
      <c r="DJ14" s="163"/>
      <c r="DK14" s="163"/>
      <c r="DL14" s="163"/>
      <c r="DM14" s="163"/>
      <c r="DN14" s="161"/>
      <c r="DO14" s="161"/>
      <c r="DP14" s="161"/>
      <c r="DQ14" s="161"/>
      <c r="DR14" s="161"/>
      <c r="DS14" s="161"/>
      <c r="DT14" s="161"/>
      <c r="DU14" s="161"/>
      <c r="DV14" s="161"/>
      <c r="DW14" s="161"/>
      <c r="DX14" s="161"/>
      <c r="DY14" s="161"/>
      <c r="HN14" s="159">
        <v>72799685</v>
      </c>
      <c r="HO14" s="159" t="s">
        <v>384</v>
      </c>
      <c r="HP14" s="159" t="s">
        <v>385</v>
      </c>
      <c r="HR14" s="159" t="s">
        <v>244</v>
      </c>
      <c r="HS14" s="159" t="s">
        <v>245</v>
      </c>
      <c r="HT14" s="159" t="s">
        <v>264</v>
      </c>
      <c r="HV14" s="159">
        <v>12</v>
      </c>
      <c r="HW14" s="169">
        <f t="shared" si="22"/>
        <v>4.93</v>
      </c>
      <c r="HX14" s="169">
        <f t="shared" si="23"/>
        <v>5.27</v>
      </c>
      <c r="HY14" s="169">
        <f t="shared" si="1"/>
        <v>3.5</v>
      </c>
      <c r="HZ14" s="169">
        <f t="shared" si="2"/>
        <v>0</v>
      </c>
      <c r="IA14" s="169">
        <f t="shared" si="3"/>
        <v>0</v>
      </c>
      <c r="IB14" s="169">
        <f t="shared" si="4"/>
        <v>0</v>
      </c>
      <c r="IC14" s="169">
        <f t="shared" si="5"/>
        <v>0</v>
      </c>
      <c r="ID14" s="169">
        <f t="shared" si="6"/>
        <v>0</v>
      </c>
      <c r="IE14" s="169">
        <f t="shared" si="7"/>
        <v>0</v>
      </c>
      <c r="IF14" s="169">
        <f t="shared" si="8"/>
        <v>0</v>
      </c>
      <c r="IG14" s="169">
        <f t="shared" si="9"/>
        <v>0</v>
      </c>
      <c r="IH14" s="169">
        <f t="shared" si="10"/>
        <v>0</v>
      </c>
      <c r="II14" s="164">
        <f t="shared" si="24"/>
        <v>4.5666666666666664</v>
      </c>
      <c r="IJ14" s="164">
        <f t="shared" si="11"/>
        <v>0</v>
      </c>
      <c r="IK14" s="164">
        <f t="shared" si="12"/>
        <v>0</v>
      </c>
      <c r="IL14" s="164">
        <f t="shared" si="13"/>
        <v>0</v>
      </c>
      <c r="IM14" s="170">
        <f>(II14/1000)*Parameters!$H$2</f>
        <v>1.3471666666666667E-4</v>
      </c>
      <c r="IN14" s="170">
        <f>(IJ14/1000)*Parameters!$H$4</f>
        <v>0</v>
      </c>
      <c r="IO14" s="170">
        <f>(IK14/1000)*Parameters!$H$3</f>
        <v>0</v>
      </c>
      <c r="IP14" s="170">
        <f>(IL14/1000)*Parameters!$H$5</f>
        <v>0</v>
      </c>
      <c r="IQ14" s="171">
        <f t="shared" si="14"/>
        <v>1.3471666666666667E-4</v>
      </c>
      <c r="IR14" s="129">
        <f t="shared" si="15"/>
        <v>1</v>
      </c>
      <c r="IS14" s="129">
        <f t="shared" si="16"/>
        <v>0</v>
      </c>
      <c r="IT14" s="129">
        <f t="shared" si="17"/>
        <v>0</v>
      </c>
      <c r="IU14" s="129">
        <f t="shared" si="18"/>
        <v>0</v>
      </c>
      <c r="IV14" s="172">
        <f t="shared" si="19"/>
        <v>44130</v>
      </c>
      <c r="IW14" s="172">
        <f t="shared" si="20"/>
        <v>44136</v>
      </c>
      <c r="IX14" s="173">
        <f>SUM(M14*Parameters!$L$2,N14*Parameters!$L$3,O14*Parameters!$L$4,P14*Parameters!$L$5)</f>
        <v>16.3</v>
      </c>
      <c r="IY14" s="173">
        <f t="shared" si="21"/>
        <v>0.28016359918200406</v>
      </c>
    </row>
    <row r="15" spans="1:259" ht="15" customHeight="1">
      <c r="A15" s="158" t="s">
        <v>386</v>
      </c>
      <c r="B15" s="159" t="s">
        <v>387</v>
      </c>
      <c r="D15" s="159" t="s">
        <v>221</v>
      </c>
      <c r="E15" s="159" t="s">
        <v>222</v>
      </c>
      <c r="F15" s="159" t="s">
        <v>222</v>
      </c>
      <c r="G15" s="159" t="s">
        <v>222</v>
      </c>
      <c r="H15" s="159" t="s">
        <v>388</v>
      </c>
      <c r="I15" s="159" t="s">
        <v>355</v>
      </c>
      <c r="J15" s="159" t="s">
        <v>298</v>
      </c>
      <c r="K15" s="159" t="s">
        <v>389</v>
      </c>
      <c r="L15" s="159" t="s">
        <v>390</v>
      </c>
      <c r="M15" s="159">
        <v>5</v>
      </c>
      <c r="N15" s="159">
        <v>4</v>
      </c>
      <c r="O15" s="159">
        <v>3</v>
      </c>
      <c r="P15" s="159">
        <v>2</v>
      </c>
      <c r="Q15" s="159" t="s">
        <v>301</v>
      </c>
      <c r="R15" s="159">
        <v>0</v>
      </c>
      <c r="S15" s="159">
        <v>1</v>
      </c>
      <c r="T15" s="159">
        <v>0</v>
      </c>
      <c r="U15" s="159">
        <v>0</v>
      </c>
      <c r="V15" s="159">
        <v>0</v>
      </c>
      <c r="W15" s="159">
        <v>0</v>
      </c>
      <c r="X15" s="159">
        <v>0</v>
      </c>
      <c r="Y15" s="159" t="s">
        <v>358</v>
      </c>
      <c r="Z15" s="159">
        <v>907771015</v>
      </c>
      <c r="AA15" s="160" t="s">
        <v>230</v>
      </c>
      <c r="AB15" s="160" t="s">
        <v>231</v>
      </c>
      <c r="AC15" s="160" t="s">
        <v>232</v>
      </c>
      <c r="AD15" s="160">
        <v>3</v>
      </c>
      <c r="AE15" s="160"/>
      <c r="AF15" s="160">
        <f t="shared" si="0"/>
        <v>21</v>
      </c>
      <c r="AG15" s="160" t="s">
        <v>233</v>
      </c>
      <c r="AH15" s="160"/>
      <c r="AI15" s="161" t="s">
        <v>234</v>
      </c>
      <c r="AJ15" s="161"/>
      <c r="AK15" s="161"/>
      <c r="AL15" s="161"/>
      <c r="AM15" s="161"/>
      <c r="AN15" s="161"/>
      <c r="AO15" s="163" t="s">
        <v>235</v>
      </c>
      <c r="AU15" s="164" t="s">
        <v>236</v>
      </c>
      <c r="AV15" s="164"/>
      <c r="AW15" s="164"/>
      <c r="AX15" s="164"/>
      <c r="AY15" s="164"/>
      <c r="AZ15" s="164"/>
      <c r="BA15" s="164"/>
      <c r="BB15" s="159" t="s">
        <v>346</v>
      </c>
      <c r="BC15" s="163" t="s">
        <v>222</v>
      </c>
      <c r="BD15" s="163" t="s">
        <v>389</v>
      </c>
      <c r="BE15" s="163">
        <v>34.72</v>
      </c>
      <c r="BF15" s="163" t="s">
        <v>391</v>
      </c>
      <c r="BG15" s="163">
        <v>0</v>
      </c>
      <c r="BH15" s="163">
        <v>32.200000000000003</v>
      </c>
      <c r="BI15" s="163" t="s">
        <v>392</v>
      </c>
      <c r="BJ15" s="163">
        <v>0</v>
      </c>
      <c r="BK15" s="163">
        <v>31.69</v>
      </c>
      <c r="BL15" s="163" t="s">
        <v>393</v>
      </c>
      <c r="BM15" s="163">
        <v>0</v>
      </c>
      <c r="BN15" s="165">
        <v>30.2</v>
      </c>
      <c r="BO15" s="166"/>
      <c r="BP15" s="164"/>
      <c r="BQ15" s="164"/>
      <c r="BR15" s="164"/>
      <c r="BS15" s="164"/>
      <c r="BT15" s="164"/>
      <c r="BU15" s="164"/>
      <c r="BV15" s="164"/>
      <c r="BW15" s="164"/>
      <c r="BX15" s="164"/>
      <c r="BY15" s="164"/>
      <c r="BZ15" s="164"/>
      <c r="CA15" s="164"/>
      <c r="CB15" s="164"/>
      <c r="CC15" s="164"/>
      <c r="CD15" s="164"/>
      <c r="CE15" s="164"/>
      <c r="CF15" s="164"/>
      <c r="CG15" s="164"/>
      <c r="CH15" s="164"/>
      <c r="CI15" s="164"/>
      <c r="CJ15" s="164"/>
      <c r="CK15" s="164"/>
      <c r="CL15" s="164"/>
      <c r="CM15" s="164"/>
      <c r="CN15" s="164"/>
      <c r="CO15" s="164"/>
      <c r="CP15" s="164"/>
      <c r="CQ15" s="164"/>
      <c r="CR15" s="164"/>
      <c r="CS15" s="164"/>
      <c r="CT15" s="164"/>
      <c r="CU15" s="164"/>
      <c r="CV15" s="164"/>
      <c r="CW15" s="164"/>
      <c r="CX15" s="164"/>
      <c r="CY15" s="164"/>
      <c r="CZ15" s="164"/>
      <c r="DA15" s="167"/>
      <c r="DB15" s="168" t="s">
        <v>241</v>
      </c>
      <c r="DC15" s="163"/>
      <c r="DD15" s="163"/>
      <c r="DE15" s="163"/>
      <c r="DF15" s="163"/>
      <c r="DG15" s="163"/>
      <c r="DH15" s="163"/>
      <c r="DI15" s="163"/>
      <c r="DJ15" s="163"/>
      <c r="DK15" s="163"/>
      <c r="DL15" s="163"/>
      <c r="DM15" s="163"/>
      <c r="DN15" s="161"/>
      <c r="DO15" s="161"/>
      <c r="DP15" s="161"/>
      <c r="DQ15" s="161"/>
      <c r="DR15" s="161"/>
      <c r="DS15" s="161"/>
      <c r="DT15" s="161"/>
      <c r="DU15" s="161"/>
      <c r="DV15" s="161"/>
      <c r="DW15" s="161"/>
      <c r="DX15" s="161"/>
      <c r="DY15" s="161"/>
      <c r="HN15" s="159">
        <v>72799691</v>
      </c>
      <c r="HO15" s="159" t="s">
        <v>394</v>
      </c>
      <c r="HP15" s="159" t="s">
        <v>395</v>
      </c>
      <c r="HR15" s="159" t="s">
        <v>244</v>
      </c>
      <c r="HS15" s="159" t="s">
        <v>245</v>
      </c>
      <c r="HT15" s="159" t="s">
        <v>264</v>
      </c>
      <c r="HV15" s="159">
        <v>13</v>
      </c>
      <c r="HW15" s="169">
        <f t="shared" si="22"/>
        <v>2.519999999999996</v>
      </c>
      <c r="HX15" s="169">
        <f t="shared" si="23"/>
        <v>0.51000000000000156</v>
      </c>
      <c r="HY15" s="169">
        <f t="shared" si="1"/>
        <v>1.490000000000002</v>
      </c>
      <c r="HZ15" s="169">
        <f t="shared" si="2"/>
        <v>0</v>
      </c>
      <c r="IA15" s="169">
        <f t="shared" si="3"/>
        <v>0</v>
      </c>
      <c r="IB15" s="169">
        <f t="shared" si="4"/>
        <v>0</v>
      </c>
      <c r="IC15" s="169">
        <f t="shared" si="5"/>
        <v>0</v>
      </c>
      <c r="ID15" s="169">
        <f t="shared" si="6"/>
        <v>0</v>
      </c>
      <c r="IE15" s="169">
        <f t="shared" si="7"/>
        <v>0</v>
      </c>
      <c r="IF15" s="169">
        <f t="shared" si="8"/>
        <v>0</v>
      </c>
      <c r="IG15" s="169">
        <f t="shared" si="9"/>
        <v>0</v>
      </c>
      <c r="IH15" s="169">
        <f t="shared" si="10"/>
        <v>0</v>
      </c>
      <c r="II15" s="164">
        <f t="shared" si="24"/>
        <v>1.5066666666666666</v>
      </c>
      <c r="IJ15" s="164">
        <f t="shared" si="11"/>
        <v>0</v>
      </c>
      <c r="IK15" s="164">
        <f t="shared" si="12"/>
        <v>0</v>
      </c>
      <c r="IL15" s="164">
        <f t="shared" si="13"/>
        <v>0</v>
      </c>
      <c r="IM15" s="170">
        <f>(II15/1000)*Parameters!$H$2</f>
        <v>4.4446666666666662E-5</v>
      </c>
      <c r="IN15" s="170">
        <f>(IJ15/1000)*Parameters!$H$4</f>
        <v>0</v>
      </c>
      <c r="IO15" s="170">
        <f>(IK15/1000)*Parameters!$H$3</f>
        <v>0</v>
      </c>
      <c r="IP15" s="170">
        <f>(IL15/1000)*Parameters!$H$5</f>
        <v>0</v>
      </c>
      <c r="IQ15" s="171">
        <f t="shared" si="14"/>
        <v>4.4446666666666662E-5</v>
      </c>
      <c r="IR15" s="129">
        <f t="shared" si="15"/>
        <v>1</v>
      </c>
      <c r="IS15" s="129">
        <f t="shared" si="16"/>
        <v>0</v>
      </c>
      <c r="IT15" s="129">
        <f t="shared" si="17"/>
        <v>0</v>
      </c>
      <c r="IU15" s="129">
        <f t="shared" si="18"/>
        <v>0</v>
      </c>
      <c r="IV15" s="172">
        <f t="shared" si="19"/>
        <v>44130</v>
      </c>
      <c r="IW15" s="172">
        <f t="shared" si="20"/>
        <v>44136</v>
      </c>
      <c r="IX15" s="173">
        <f>SUM(M15*Parameters!$L$2,N15*Parameters!$L$3,O15*Parameters!$L$4,P15*Parameters!$L$5)</f>
        <v>10.299999999999999</v>
      </c>
      <c r="IY15" s="173">
        <f t="shared" si="21"/>
        <v>0.14627831715210357</v>
      </c>
    </row>
    <row r="16" spans="1:259" ht="15" customHeight="1">
      <c r="A16" s="158" t="s">
        <v>396</v>
      </c>
      <c r="B16" s="159" t="s">
        <v>397</v>
      </c>
      <c r="D16" s="159" t="s">
        <v>221</v>
      </c>
      <c r="E16" s="159" t="s">
        <v>222</v>
      </c>
      <c r="F16" s="159" t="s">
        <v>222</v>
      </c>
      <c r="G16" s="159" t="s">
        <v>222</v>
      </c>
      <c r="H16" s="159" t="s">
        <v>398</v>
      </c>
      <c r="I16" s="159" t="s">
        <v>355</v>
      </c>
      <c r="J16" s="159" t="s">
        <v>298</v>
      </c>
      <c r="K16" s="159" t="s">
        <v>399</v>
      </c>
      <c r="L16" s="159" t="s">
        <v>400</v>
      </c>
      <c r="M16" s="159">
        <v>2</v>
      </c>
      <c r="N16" s="159">
        <v>3</v>
      </c>
      <c r="O16" s="159">
        <v>2</v>
      </c>
      <c r="P16" s="159">
        <v>1</v>
      </c>
      <c r="Q16" s="159" t="s">
        <v>301</v>
      </c>
      <c r="R16" s="159">
        <v>0</v>
      </c>
      <c r="S16" s="159">
        <v>1</v>
      </c>
      <c r="T16" s="159">
        <v>0</v>
      </c>
      <c r="U16" s="159">
        <v>0</v>
      </c>
      <c r="V16" s="159">
        <v>0</v>
      </c>
      <c r="W16" s="159">
        <v>0</v>
      </c>
      <c r="X16" s="159">
        <v>0</v>
      </c>
      <c r="Y16" s="159" t="s">
        <v>358</v>
      </c>
      <c r="Z16" s="159">
        <v>907700237</v>
      </c>
      <c r="AA16" s="160" t="s">
        <v>230</v>
      </c>
      <c r="AB16" s="160" t="s">
        <v>231</v>
      </c>
      <c r="AC16" s="160" t="s">
        <v>232</v>
      </c>
      <c r="AD16" s="160">
        <v>3</v>
      </c>
      <c r="AE16" s="160"/>
      <c r="AF16" s="160">
        <f t="shared" si="0"/>
        <v>21</v>
      </c>
      <c r="AG16" s="160" t="s">
        <v>233</v>
      </c>
      <c r="AH16" s="160"/>
      <c r="AI16" s="161" t="s">
        <v>234</v>
      </c>
      <c r="AJ16" s="161"/>
      <c r="AK16" s="161"/>
      <c r="AL16" s="161"/>
      <c r="AM16" s="161"/>
      <c r="AN16" s="161"/>
      <c r="AO16" s="163" t="s">
        <v>235</v>
      </c>
      <c r="AU16" s="164" t="s">
        <v>236</v>
      </c>
      <c r="AV16" s="164"/>
      <c r="AW16" s="164"/>
      <c r="AX16" s="164"/>
      <c r="AY16" s="164"/>
      <c r="AZ16" s="164"/>
      <c r="BA16" s="164"/>
      <c r="BB16" s="159" t="s">
        <v>325</v>
      </c>
      <c r="BC16" s="163" t="s">
        <v>222</v>
      </c>
      <c r="BD16" s="163" t="s">
        <v>399</v>
      </c>
      <c r="BE16" s="163">
        <v>13</v>
      </c>
      <c r="BF16" s="163" t="s">
        <v>401</v>
      </c>
      <c r="BG16" s="163">
        <v>0</v>
      </c>
      <c r="BH16" s="163">
        <v>9.3000000000000007</v>
      </c>
      <c r="BI16" s="163" t="s">
        <v>402</v>
      </c>
      <c r="BJ16" s="163">
        <v>14.44</v>
      </c>
      <c r="BK16" s="163">
        <v>17.64</v>
      </c>
      <c r="BL16" s="163" t="s">
        <v>403</v>
      </c>
      <c r="BM16" s="163">
        <v>0</v>
      </c>
      <c r="BN16" s="165">
        <v>15.46</v>
      </c>
      <c r="BO16" s="166"/>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c r="CS16" s="164"/>
      <c r="CT16" s="164"/>
      <c r="CU16" s="164"/>
      <c r="CV16" s="164"/>
      <c r="CW16" s="164"/>
      <c r="CX16" s="164"/>
      <c r="CY16" s="164"/>
      <c r="CZ16" s="164"/>
      <c r="DA16" s="167"/>
      <c r="DB16" s="168" t="s">
        <v>241</v>
      </c>
      <c r="DC16" s="163"/>
      <c r="DD16" s="163"/>
      <c r="DE16" s="163"/>
      <c r="DF16" s="163"/>
      <c r="DG16" s="163"/>
      <c r="DH16" s="163"/>
      <c r="DI16" s="163"/>
      <c r="DJ16" s="163"/>
      <c r="DK16" s="163"/>
      <c r="DL16" s="163"/>
      <c r="DM16" s="163"/>
      <c r="DN16" s="161"/>
      <c r="DO16" s="161"/>
      <c r="DP16" s="161"/>
      <c r="DQ16" s="161"/>
      <c r="DR16" s="161"/>
      <c r="DS16" s="161"/>
      <c r="DT16" s="161"/>
      <c r="DU16" s="161"/>
      <c r="DV16" s="161"/>
      <c r="DW16" s="161"/>
      <c r="DX16" s="161"/>
      <c r="DY16" s="161"/>
      <c r="HN16" s="159">
        <v>72799698</v>
      </c>
      <c r="HO16" s="159" t="s">
        <v>404</v>
      </c>
      <c r="HP16" s="159" t="s">
        <v>405</v>
      </c>
      <c r="HR16" s="159" t="s">
        <v>244</v>
      </c>
      <c r="HS16" s="159" t="s">
        <v>245</v>
      </c>
      <c r="HT16" s="159" t="s">
        <v>264</v>
      </c>
      <c r="HV16" s="159">
        <v>14</v>
      </c>
      <c r="HW16" s="169">
        <f t="shared" si="22"/>
        <v>3.6999999999999993</v>
      </c>
      <c r="HX16" s="169">
        <f t="shared" si="23"/>
        <v>6.1</v>
      </c>
      <c r="HY16" s="169">
        <f t="shared" si="1"/>
        <v>2.1799999999999997</v>
      </c>
      <c r="HZ16" s="169">
        <f t="shared" si="2"/>
        <v>0</v>
      </c>
      <c r="IA16" s="169">
        <f t="shared" si="3"/>
        <v>0</v>
      </c>
      <c r="IB16" s="169">
        <f t="shared" si="4"/>
        <v>0</v>
      </c>
      <c r="IC16" s="169">
        <f t="shared" si="5"/>
        <v>0</v>
      </c>
      <c r="ID16" s="169">
        <f t="shared" si="6"/>
        <v>0</v>
      </c>
      <c r="IE16" s="169">
        <f t="shared" si="7"/>
        <v>0</v>
      </c>
      <c r="IF16" s="169">
        <f t="shared" si="8"/>
        <v>0</v>
      </c>
      <c r="IG16" s="169">
        <f t="shared" si="9"/>
        <v>0</v>
      </c>
      <c r="IH16" s="169">
        <f t="shared" si="10"/>
        <v>0</v>
      </c>
      <c r="II16" s="164">
        <f t="shared" si="24"/>
        <v>3.9933333333333327</v>
      </c>
      <c r="IJ16" s="164">
        <f t="shared" si="11"/>
        <v>0</v>
      </c>
      <c r="IK16" s="164">
        <f t="shared" si="12"/>
        <v>0</v>
      </c>
      <c r="IL16" s="164">
        <f t="shared" si="13"/>
        <v>0</v>
      </c>
      <c r="IM16" s="170">
        <f>(II16/1000)*Parameters!$H$2</f>
        <v>1.1780333333333332E-4</v>
      </c>
      <c r="IN16" s="170">
        <f>(IJ16/1000)*Parameters!$H$4</f>
        <v>0</v>
      </c>
      <c r="IO16" s="170">
        <f>(IK16/1000)*Parameters!$H$3</f>
        <v>0</v>
      </c>
      <c r="IP16" s="170">
        <f>(IL16/1000)*Parameters!$H$5</f>
        <v>0</v>
      </c>
      <c r="IQ16" s="171">
        <f t="shared" si="14"/>
        <v>1.1780333333333332E-4</v>
      </c>
      <c r="IR16" s="129">
        <f t="shared" si="15"/>
        <v>1</v>
      </c>
      <c r="IS16" s="129">
        <f t="shared" si="16"/>
        <v>0</v>
      </c>
      <c r="IT16" s="129">
        <f t="shared" si="17"/>
        <v>0</v>
      </c>
      <c r="IU16" s="129">
        <f t="shared" si="18"/>
        <v>0</v>
      </c>
      <c r="IV16" s="172">
        <f t="shared" si="19"/>
        <v>44130</v>
      </c>
      <c r="IW16" s="172">
        <f t="shared" si="20"/>
        <v>44136</v>
      </c>
      <c r="IX16" s="173">
        <f>SUM(M16*Parameters!$L$2,N16*Parameters!$L$3,O16*Parameters!$L$4,P16*Parameters!$L$5)</f>
        <v>6.2</v>
      </c>
      <c r="IY16" s="173">
        <f t="shared" si="21"/>
        <v>0.64408602150537619</v>
      </c>
    </row>
    <row r="17" spans="1:259" ht="15" customHeight="1">
      <c r="A17" s="158" t="s">
        <v>406</v>
      </c>
      <c r="B17" s="159" t="s">
        <v>407</v>
      </c>
      <c r="D17" s="159" t="s">
        <v>221</v>
      </c>
      <c r="E17" s="159" t="s">
        <v>222</v>
      </c>
      <c r="F17" s="159" t="s">
        <v>222</v>
      </c>
      <c r="G17" s="159" t="s">
        <v>222</v>
      </c>
      <c r="H17" s="159" t="s">
        <v>408</v>
      </c>
      <c r="I17" s="159" t="s">
        <v>409</v>
      </c>
      <c r="J17" s="159" t="s">
        <v>298</v>
      </c>
      <c r="K17" s="159" t="s">
        <v>410</v>
      </c>
      <c r="L17" s="159" t="s">
        <v>411</v>
      </c>
      <c r="M17" s="159">
        <v>5</v>
      </c>
      <c r="N17" s="159">
        <v>2</v>
      </c>
      <c r="O17" s="159">
        <v>4</v>
      </c>
      <c r="P17" s="159">
        <v>0</v>
      </c>
      <c r="Q17" s="159" t="s">
        <v>301</v>
      </c>
      <c r="R17" s="159">
        <v>0</v>
      </c>
      <c r="S17" s="159">
        <v>1</v>
      </c>
      <c r="T17" s="159">
        <v>0</v>
      </c>
      <c r="U17" s="159">
        <v>0</v>
      </c>
      <c r="V17" s="159">
        <v>0</v>
      </c>
      <c r="W17" s="159">
        <v>0</v>
      </c>
      <c r="X17" s="159">
        <v>0</v>
      </c>
      <c r="Y17" s="159" t="s">
        <v>412</v>
      </c>
      <c r="Z17" s="159">
        <v>907626266</v>
      </c>
      <c r="AA17" s="160" t="s">
        <v>230</v>
      </c>
      <c r="AB17" s="160" t="s">
        <v>231</v>
      </c>
      <c r="AC17" s="160" t="s">
        <v>232</v>
      </c>
      <c r="AD17" s="160">
        <v>3</v>
      </c>
      <c r="AE17" s="160"/>
      <c r="AF17" s="160">
        <f t="shared" si="0"/>
        <v>21</v>
      </c>
      <c r="AG17" s="160" t="s">
        <v>233</v>
      </c>
      <c r="AH17" s="160"/>
      <c r="AI17" s="161" t="s">
        <v>234</v>
      </c>
      <c r="AJ17" s="161"/>
      <c r="AK17" s="161"/>
      <c r="AL17" s="161"/>
      <c r="AM17" s="161"/>
      <c r="AN17" s="161"/>
      <c r="AO17" s="163" t="s">
        <v>235</v>
      </c>
      <c r="AU17" s="164" t="s">
        <v>236</v>
      </c>
      <c r="AV17" s="164"/>
      <c r="AW17" s="164"/>
      <c r="AX17" s="164"/>
      <c r="AY17" s="164"/>
      <c r="AZ17" s="164"/>
      <c r="BA17" s="164"/>
      <c r="BB17" s="159" t="s">
        <v>413</v>
      </c>
      <c r="BC17" s="163" t="s">
        <v>222</v>
      </c>
      <c r="BD17" s="163" t="s">
        <v>410</v>
      </c>
      <c r="BE17" s="163">
        <v>22.24</v>
      </c>
      <c r="BF17" s="163" t="s">
        <v>414</v>
      </c>
      <c r="BG17" s="163">
        <v>0</v>
      </c>
      <c r="BH17" s="163">
        <v>19.190000000000001</v>
      </c>
      <c r="BI17" s="163" t="s">
        <v>415</v>
      </c>
      <c r="BJ17" s="163">
        <v>0</v>
      </c>
      <c r="BK17" s="163">
        <v>16.54</v>
      </c>
      <c r="BL17" s="163" t="s">
        <v>416</v>
      </c>
      <c r="BM17" s="163">
        <v>0</v>
      </c>
      <c r="BN17" s="165">
        <v>11.98</v>
      </c>
      <c r="BO17" s="166"/>
      <c r="BP17" s="164"/>
      <c r="BQ17" s="164"/>
      <c r="BR17" s="164"/>
      <c r="BS17" s="164"/>
      <c r="BT17" s="164"/>
      <c r="BU17" s="164"/>
      <c r="BV17" s="164"/>
      <c r="BW17" s="164"/>
      <c r="BX17" s="164"/>
      <c r="BY17" s="164"/>
      <c r="BZ17" s="164"/>
      <c r="CA17" s="164"/>
      <c r="CB17" s="164"/>
      <c r="CC17" s="164"/>
      <c r="CD17" s="164"/>
      <c r="CE17" s="164"/>
      <c r="CF17" s="164"/>
      <c r="CG17" s="164"/>
      <c r="CH17" s="164"/>
      <c r="CI17" s="164"/>
      <c r="CJ17" s="164"/>
      <c r="CK17" s="164"/>
      <c r="CL17" s="164"/>
      <c r="CM17" s="164"/>
      <c r="CN17" s="164"/>
      <c r="CO17" s="164"/>
      <c r="CP17" s="164"/>
      <c r="CQ17" s="164"/>
      <c r="CR17" s="164"/>
      <c r="CS17" s="164"/>
      <c r="CT17" s="164"/>
      <c r="CU17" s="164"/>
      <c r="CV17" s="164"/>
      <c r="CW17" s="164"/>
      <c r="CX17" s="164"/>
      <c r="CY17" s="164"/>
      <c r="CZ17" s="164"/>
      <c r="DA17" s="167"/>
      <c r="DB17" s="168" t="s">
        <v>241</v>
      </c>
      <c r="DC17" s="163"/>
      <c r="DD17" s="163"/>
      <c r="DE17" s="163"/>
      <c r="DF17" s="163"/>
      <c r="DG17" s="163"/>
      <c r="DH17" s="163"/>
      <c r="DI17" s="163"/>
      <c r="DJ17" s="163"/>
      <c r="DK17" s="163"/>
      <c r="DL17" s="163"/>
      <c r="DM17" s="163"/>
      <c r="DN17" s="161"/>
      <c r="DO17" s="161"/>
      <c r="DP17" s="161"/>
      <c r="DQ17" s="161"/>
      <c r="DR17" s="161"/>
      <c r="DS17" s="161"/>
      <c r="DT17" s="161"/>
      <c r="DU17" s="161"/>
      <c r="DV17" s="161"/>
      <c r="DW17" s="161"/>
      <c r="DX17" s="161"/>
      <c r="DY17" s="161"/>
      <c r="HN17" s="159">
        <v>72799708</v>
      </c>
      <c r="HO17" s="159" t="s">
        <v>417</v>
      </c>
      <c r="HP17" s="159" t="s">
        <v>418</v>
      </c>
      <c r="HR17" s="159" t="s">
        <v>244</v>
      </c>
      <c r="HS17" s="159" t="s">
        <v>245</v>
      </c>
      <c r="HT17" s="159" t="s">
        <v>264</v>
      </c>
      <c r="HV17" s="159">
        <v>15</v>
      </c>
      <c r="HW17" s="169">
        <f t="shared" si="22"/>
        <v>3.0499999999999972</v>
      </c>
      <c r="HX17" s="169">
        <f t="shared" si="23"/>
        <v>2.6500000000000021</v>
      </c>
      <c r="HY17" s="169">
        <f t="shared" si="1"/>
        <v>4.5599999999999987</v>
      </c>
      <c r="HZ17" s="169">
        <f t="shared" si="2"/>
        <v>0</v>
      </c>
      <c r="IA17" s="169">
        <f t="shared" si="3"/>
        <v>0</v>
      </c>
      <c r="IB17" s="169">
        <f t="shared" si="4"/>
        <v>0</v>
      </c>
      <c r="IC17" s="169">
        <f t="shared" si="5"/>
        <v>0</v>
      </c>
      <c r="ID17" s="169">
        <f t="shared" si="6"/>
        <v>0</v>
      </c>
      <c r="IE17" s="169">
        <f t="shared" si="7"/>
        <v>0</v>
      </c>
      <c r="IF17" s="169">
        <f t="shared" si="8"/>
        <v>0</v>
      </c>
      <c r="IG17" s="169">
        <f t="shared" si="9"/>
        <v>0</v>
      </c>
      <c r="IH17" s="169">
        <f t="shared" si="10"/>
        <v>0</v>
      </c>
      <c r="II17" s="164">
        <f t="shared" si="24"/>
        <v>3.4199999999999995</v>
      </c>
      <c r="IJ17" s="164">
        <f t="shared" si="11"/>
        <v>0</v>
      </c>
      <c r="IK17" s="164">
        <f t="shared" si="12"/>
        <v>0</v>
      </c>
      <c r="IL17" s="164">
        <f t="shared" si="13"/>
        <v>0</v>
      </c>
      <c r="IM17" s="170">
        <f>(II17/1000)*Parameters!$H$2</f>
        <v>1.0088999999999998E-4</v>
      </c>
      <c r="IN17" s="170">
        <f>(IJ17/1000)*Parameters!$H$4</f>
        <v>0</v>
      </c>
      <c r="IO17" s="170">
        <f>(IK17/1000)*Parameters!$H$3</f>
        <v>0</v>
      </c>
      <c r="IP17" s="170">
        <f>(IL17/1000)*Parameters!$H$5</f>
        <v>0</v>
      </c>
      <c r="IQ17" s="171">
        <f t="shared" si="14"/>
        <v>1.0088999999999998E-4</v>
      </c>
      <c r="IR17" s="129">
        <f t="shared" si="15"/>
        <v>1</v>
      </c>
      <c r="IS17" s="129">
        <f t="shared" si="16"/>
        <v>0</v>
      </c>
      <c r="IT17" s="129">
        <f t="shared" si="17"/>
        <v>0</v>
      </c>
      <c r="IU17" s="129">
        <f t="shared" si="18"/>
        <v>0</v>
      </c>
      <c r="IV17" s="172">
        <f t="shared" si="19"/>
        <v>44131</v>
      </c>
      <c r="IW17" s="172">
        <f t="shared" si="20"/>
        <v>44136</v>
      </c>
      <c r="IX17" s="173">
        <f>SUM(M17*Parameters!$L$2,N17*Parameters!$L$3,O17*Parameters!$L$4,P17*Parameters!$L$5)</f>
        <v>8.1</v>
      </c>
      <c r="IY17" s="173">
        <f t="shared" si="21"/>
        <v>0.42222222222222217</v>
      </c>
    </row>
    <row r="18" spans="1:259" ht="15" customHeight="1">
      <c r="A18" s="158" t="s">
        <v>419</v>
      </c>
      <c r="B18" s="159" t="s">
        <v>420</v>
      </c>
      <c r="D18" s="159" t="s">
        <v>221</v>
      </c>
      <c r="E18" s="159" t="s">
        <v>222</v>
      </c>
      <c r="F18" s="159" t="s">
        <v>222</v>
      </c>
      <c r="G18" s="159" t="s">
        <v>222</v>
      </c>
      <c r="H18" s="159" t="s">
        <v>421</v>
      </c>
      <c r="I18" s="159" t="s">
        <v>409</v>
      </c>
      <c r="J18" s="159" t="s">
        <v>298</v>
      </c>
      <c r="K18" s="159" t="s">
        <v>422</v>
      </c>
      <c r="L18" s="159" t="s">
        <v>423</v>
      </c>
      <c r="M18" s="159">
        <v>0</v>
      </c>
      <c r="N18" s="159">
        <v>3</v>
      </c>
      <c r="O18" s="159">
        <v>4</v>
      </c>
      <c r="P18" s="159">
        <v>1</v>
      </c>
      <c r="Q18" s="159" t="s">
        <v>301</v>
      </c>
      <c r="R18" s="159">
        <v>0</v>
      </c>
      <c r="S18" s="159">
        <v>1</v>
      </c>
      <c r="T18" s="159">
        <v>0</v>
      </c>
      <c r="U18" s="159">
        <v>0</v>
      </c>
      <c r="V18" s="159">
        <v>0</v>
      </c>
      <c r="W18" s="159">
        <v>0</v>
      </c>
      <c r="X18" s="159">
        <v>0</v>
      </c>
      <c r="Y18" s="159" t="s">
        <v>424</v>
      </c>
      <c r="Z18" s="159">
        <v>907777260</v>
      </c>
      <c r="AA18" s="160" t="s">
        <v>230</v>
      </c>
      <c r="AB18" s="160" t="s">
        <v>231</v>
      </c>
      <c r="AC18" s="160" t="s">
        <v>232</v>
      </c>
      <c r="AD18" s="160">
        <v>3</v>
      </c>
      <c r="AE18" s="160"/>
      <c r="AF18" s="160">
        <f t="shared" si="0"/>
        <v>21</v>
      </c>
      <c r="AG18" s="160" t="s">
        <v>233</v>
      </c>
      <c r="AH18" s="160"/>
      <c r="AI18" s="161" t="s">
        <v>234</v>
      </c>
      <c r="AJ18" s="161"/>
      <c r="AK18" s="161"/>
      <c r="AL18" s="161"/>
      <c r="AM18" s="161"/>
      <c r="AN18" s="161"/>
      <c r="AO18" s="163" t="s">
        <v>235</v>
      </c>
      <c r="AU18" s="164" t="s">
        <v>236</v>
      </c>
      <c r="AV18" s="164"/>
      <c r="AW18" s="164"/>
      <c r="AX18" s="164"/>
      <c r="AY18" s="164"/>
      <c r="AZ18" s="164"/>
      <c r="BA18" s="164"/>
      <c r="BB18" s="159" t="s">
        <v>425</v>
      </c>
      <c r="BC18" s="163" t="s">
        <v>222</v>
      </c>
      <c r="BD18" s="163" t="s">
        <v>422</v>
      </c>
      <c r="BE18" s="163">
        <v>13</v>
      </c>
      <c r="BF18" s="163" t="s">
        <v>426</v>
      </c>
      <c r="BG18" s="163">
        <v>0</v>
      </c>
      <c r="BH18" s="163">
        <v>11.08</v>
      </c>
      <c r="BI18" s="163" t="s">
        <v>427</v>
      </c>
      <c r="BJ18" s="163">
        <v>0</v>
      </c>
      <c r="BK18" s="163">
        <v>7.7</v>
      </c>
      <c r="BL18" s="163" t="s">
        <v>428</v>
      </c>
      <c r="BM18" s="163">
        <v>0</v>
      </c>
      <c r="BN18" s="165">
        <v>6.73</v>
      </c>
      <c r="BO18" s="166"/>
      <c r="BP18" s="164"/>
      <c r="BQ18" s="164"/>
      <c r="BR18" s="164"/>
      <c r="BS18" s="164"/>
      <c r="BT18" s="164"/>
      <c r="BU18" s="164"/>
      <c r="BV18" s="164"/>
      <c r="BW18" s="164"/>
      <c r="BX18" s="164"/>
      <c r="BY18" s="164"/>
      <c r="BZ18" s="164"/>
      <c r="CA18" s="164"/>
      <c r="CB18" s="164"/>
      <c r="CC18" s="164"/>
      <c r="CD18" s="164"/>
      <c r="CE18" s="164"/>
      <c r="CF18" s="164"/>
      <c r="CG18" s="164"/>
      <c r="CH18" s="164"/>
      <c r="CI18" s="164"/>
      <c r="CJ18" s="164"/>
      <c r="CK18" s="164"/>
      <c r="CL18" s="164"/>
      <c r="CM18" s="164"/>
      <c r="CN18" s="164"/>
      <c r="CO18" s="164"/>
      <c r="CP18" s="164"/>
      <c r="CQ18" s="164"/>
      <c r="CR18" s="164"/>
      <c r="CS18" s="164"/>
      <c r="CT18" s="164"/>
      <c r="CU18" s="164"/>
      <c r="CV18" s="164"/>
      <c r="CW18" s="164"/>
      <c r="CX18" s="164"/>
      <c r="CY18" s="164"/>
      <c r="CZ18" s="164"/>
      <c r="DA18" s="167"/>
      <c r="DB18" s="168" t="s">
        <v>241</v>
      </c>
      <c r="DC18" s="163"/>
      <c r="DD18" s="163"/>
      <c r="DE18" s="163"/>
      <c r="DF18" s="163"/>
      <c r="DG18" s="163"/>
      <c r="DH18" s="163"/>
      <c r="DI18" s="163"/>
      <c r="DJ18" s="163"/>
      <c r="DK18" s="163"/>
      <c r="DL18" s="163"/>
      <c r="DM18" s="163"/>
      <c r="DN18" s="161"/>
      <c r="DO18" s="161"/>
      <c r="DP18" s="161"/>
      <c r="DQ18" s="161"/>
      <c r="DR18" s="161"/>
      <c r="DS18" s="161"/>
      <c r="DT18" s="161"/>
      <c r="DU18" s="161"/>
      <c r="DV18" s="161"/>
      <c r="DW18" s="161"/>
      <c r="DX18" s="161"/>
      <c r="DY18" s="161"/>
      <c r="HN18" s="159">
        <v>72799714</v>
      </c>
      <c r="HO18" s="159" t="s">
        <v>429</v>
      </c>
      <c r="HP18" s="159" t="s">
        <v>430</v>
      </c>
      <c r="HR18" s="159" t="s">
        <v>244</v>
      </c>
      <c r="HS18" s="159" t="s">
        <v>245</v>
      </c>
      <c r="HT18" s="159" t="s">
        <v>264</v>
      </c>
      <c r="HV18" s="159">
        <v>16</v>
      </c>
      <c r="HW18" s="169">
        <f t="shared" si="22"/>
        <v>1.92</v>
      </c>
      <c r="HX18" s="169">
        <f t="shared" si="23"/>
        <v>3.38</v>
      </c>
      <c r="HY18" s="169">
        <f t="shared" si="1"/>
        <v>0.96999999999999975</v>
      </c>
      <c r="HZ18" s="169">
        <f t="shared" si="2"/>
        <v>0</v>
      </c>
      <c r="IA18" s="169">
        <f t="shared" si="3"/>
        <v>0</v>
      </c>
      <c r="IB18" s="169">
        <f t="shared" si="4"/>
        <v>0</v>
      </c>
      <c r="IC18" s="169">
        <f t="shared" si="5"/>
        <v>0</v>
      </c>
      <c r="ID18" s="169">
        <f t="shared" si="6"/>
        <v>0</v>
      </c>
      <c r="IE18" s="169">
        <f t="shared" si="7"/>
        <v>0</v>
      </c>
      <c r="IF18" s="169">
        <f t="shared" si="8"/>
        <v>0</v>
      </c>
      <c r="IG18" s="169">
        <f t="shared" si="9"/>
        <v>0</v>
      </c>
      <c r="IH18" s="169">
        <f t="shared" si="10"/>
        <v>0</v>
      </c>
      <c r="II18" s="164">
        <f t="shared" si="24"/>
        <v>2.09</v>
      </c>
      <c r="IJ18" s="164">
        <f t="shared" si="11"/>
        <v>0</v>
      </c>
      <c r="IK18" s="164">
        <f t="shared" si="12"/>
        <v>0</v>
      </c>
      <c r="IL18" s="164">
        <f t="shared" si="13"/>
        <v>0</v>
      </c>
      <c r="IM18" s="170">
        <f>(II18/1000)*Parameters!$H$2</f>
        <v>6.1654999999999992E-5</v>
      </c>
      <c r="IN18" s="170">
        <f>(IJ18/1000)*Parameters!$H$4</f>
        <v>0</v>
      </c>
      <c r="IO18" s="170">
        <f>(IK18/1000)*Parameters!$H$3</f>
        <v>0</v>
      </c>
      <c r="IP18" s="170">
        <f>(IL18/1000)*Parameters!$H$5</f>
        <v>0</v>
      </c>
      <c r="IQ18" s="171">
        <f t="shared" si="14"/>
        <v>6.1654999999999992E-5</v>
      </c>
      <c r="IR18" s="129">
        <f t="shared" si="15"/>
        <v>1</v>
      </c>
      <c r="IS18" s="129">
        <f t="shared" si="16"/>
        <v>0</v>
      </c>
      <c r="IT18" s="129">
        <f t="shared" si="17"/>
        <v>0</v>
      </c>
      <c r="IU18" s="129">
        <f t="shared" si="18"/>
        <v>0</v>
      </c>
      <c r="IV18" s="172">
        <f t="shared" si="19"/>
        <v>44131</v>
      </c>
      <c r="IW18" s="172">
        <f t="shared" si="20"/>
        <v>44136</v>
      </c>
      <c r="IX18" s="173">
        <f>SUM(M18*Parameters!$L$2,N18*Parameters!$L$3,O18*Parameters!$L$4,P18*Parameters!$L$5)</f>
        <v>7.2</v>
      </c>
      <c r="IY18" s="173">
        <f t="shared" si="21"/>
        <v>0.29027777777777775</v>
      </c>
    </row>
    <row r="19" spans="1:259" ht="15" customHeight="1">
      <c r="A19" s="158" t="s">
        <v>431</v>
      </c>
      <c r="B19" s="159" t="s">
        <v>432</v>
      </c>
      <c r="D19" s="159" t="s">
        <v>221</v>
      </c>
      <c r="E19" s="159" t="s">
        <v>222</v>
      </c>
      <c r="F19" s="159" t="s">
        <v>222</v>
      </c>
      <c r="G19" s="159" t="s">
        <v>222</v>
      </c>
      <c r="H19" s="159" t="s">
        <v>433</v>
      </c>
      <c r="I19" s="159" t="s">
        <v>409</v>
      </c>
      <c r="J19" s="159" t="s">
        <v>298</v>
      </c>
      <c r="K19" s="159" t="s">
        <v>434</v>
      </c>
      <c r="L19" s="159" t="s">
        <v>435</v>
      </c>
      <c r="M19" s="159">
        <v>0</v>
      </c>
      <c r="N19" s="159">
        <v>6</v>
      </c>
      <c r="O19" s="159">
        <v>2</v>
      </c>
      <c r="P19" s="159">
        <v>0</v>
      </c>
      <c r="Q19" s="159" t="s">
        <v>301</v>
      </c>
      <c r="R19" s="159">
        <v>0</v>
      </c>
      <c r="S19" s="159">
        <v>1</v>
      </c>
      <c r="T19" s="159">
        <v>0</v>
      </c>
      <c r="U19" s="159">
        <v>0</v>
      </c>
      <c r="V19" s="159">
        <v>0</v>
      </c>
      <c r="W19" s="159">
        <v>0</v>
      </c>
      <c r="X19" s="159">
        <v>0</v>
      </c>
      <c r="Y19" s="159" t="s">
        <v>424</v>
      </c>
      <c r="Z19" s="159">
        <v>907759248</v>
      </c>
      <c r="AA19" s="160" t="s">
        <v>230</v>
      </c>
      <c r="AB19" s="160" t="s">
        <v>231</v>
      </c>
      <c r="AC19" s="160" t="s">
        <v>232</v>
      </c>
      <c r="AD19" s="160">
        <v>3</v>
      </c>
      <c r="AE19" s="160"/>
      <c r="AF19" s="160">
        <f t="shared" si="0"/>
        <v>21</v>
      </c>
      <c r="AG19" s="160" t="s">
        <v>233</v>
      </c>
      <c r="AH19" s="160"/>
      <c r="AI19" s="161" t="s">
        <v>234</v>
      </c>
      <c r="AJ19" s="161"/>
      <c r="AK19" s="161"/>
      <c r="AL19" s="161"/>
      <c r="AM19" s="161"/>
      <c r="AN19" s="161"/>
      <c r="AO19" s="163" t="s">
        <v>235</v>
      </c>
      <c r="AU19" s="164" t="s">
        <v>236</v>
      </c>
      <c r="AV19" s="164"/>
      <c r="AW19" s="164"/>
      <c r="AX19" s="164"/>
      <c r="AY19" s="164"/>
      <c r="AZ19" s="164"/>
      <c r="BA19" s="164"/>
      <c r="BB19" s="159" t="s">
        <v>325</v>
      </c>
      <c r="BC19" s="163" t="s">
        <v>222</v>
      </c>
      <c r="BD19" s="163" t="s">
        <v>434</v>
      </c>
      <c r="BE19" s="163">
        <v>19.440000000000001</v>
      </c>
      <c r="BF19" s="163" t="s">
        <v>436</v>
      </c>
      <c r="BG19" s="163">
        <v>0</v>
      </c>
      <c r="BH19" s="163">
        <v>18.07</v>
      </c>
      <c r="BI19" s="163" t="s">
        <v>437</v>
      </c>
      <c r="BJ19" s="163">
        <v>0</v>
      </c>
      <c r="BK19" s="163">
        <v>14.1</v>
      </c>
      <c r="BL19" s="163" t="s">
        <v>438</v>
      </c>
      <c r="BM19" s="163">
        <v>0</v>
      </c>
      <c r="BN19" s="165">
        <v>11.58</v>
      </c>
      <c r="BO19" s="166"/>
      <c r="BP19" s="164"/>
      <c r="BQ19" s="164"/>
      <c r="BR19" s="164"/>
      <c r="BS19" s="164"/>
      <c r="BT19" s="164"/>
      <c r="BU19" s="164"/>
      <c r="BV19" s="164"/>
      <c r="BW19" s="164"/>
      <c r="BX19" s="164"/>
      <c r="BY19" s="164"/>
      <c r="BZ19" s="164"/>
      <c r="CA19" s="164"/>
      <c r="CB19" s="164"/>
      <c r="CC19" s="164"/>
      <c r="CD19" s="164"/>
      <c r="CE19" s="164"/>
      <c r="CF19" s="164"/>
      <c r="CG19" s="164"/>
      <c r="CH19" s="164"/>
      <c r="CI19" s="164"/>
      <c r="CJ19" s="164"/>
      <c r="CK19" s="164"/>
      <c r="CL19" s="164"/>
      <c r="CM19" s="164"/>
      <c r="CN19" s="164"/>
      <c r="CO19" s="164"/>
      <c r="CP19" s="164"/>
      <c r="CQ19" s="164"/>
      <c r="CR19" s="164"/>
      <c r="CS19" s="164"/>
      <c r="CT19" s="164"/>
      <c r="CU19" s="164"/>
      <c r="CV19" s="164"/>
      <c r="CW19" s="164"/>
      <c r="CX19" s="164"/>
      <c r="CY19" s="164"/>
      <c r="CZ19" s="164"/>
      <c r="DA19" s="167"/>
      <c r="DB19" s="168" t="s">
        <v>241</v>
      </c>
      <c r="DC19" s="163"/>
      <c r="DD19" s="163"/>
      <c r="DE19" s="163"/>
      <c r="DF19" s="163"/>
      <c r="DG19" s="163"/>
      <c r="DH19" s="163"/>
      <c r="DI19" s="163"/>
      <c r="DJ19" s="163"/>
      <c r="DK19" s="163"/>
      <c r="DL19" s="163"/>
      <c r="DM19" s="163"/>
      <c r="DN19" s="161"/>
      <c r="DO19" s="161"/>
      <c r="DP19" s="161"/>
      <c r="DQ19" s="161"/>
      <c r="DR19" s="161"/>
      <c r="DS19" s="161"/>
      <c r="DT19" s="161"/>
      <c r="DU19" s="161"/>
      <c r="DV19" s="161"/>
      <c r="DW19" s="161"/>
      <c r="DX19" s="161"/>
      <c r="DY19" s="161"/>
      <c r="HN19" s="159">
        <v>72799719</v>
      </c>
      <c r="HO19" s="159" t="s">
        <v>439</v>
      </c>
      <c r="HP19" s="159" t="s">
        <v>440</v>
      </c>
      <c r="HR19" s="159" t="s">
        <v>244</v>
      </c>
      <c r="HS19" s="159" t="s">
        <v>245</v>
      </c>
      <c r="HT19" s="159" t="s">
        <v>264</v>
      </c>
      <c r="HV19" s="159">
        <v>17</v>
      </c>
      <c r="HW19" s="169">
        <f t="shared" si="22"/>
        <v>1.370000000000001</v>
      </c>
      <c r="HX19" s="169">
        <f t="shared" si="23"/>
        <v>3.9700000000000006</v>
      </c>
      <c r="HY19" s="169">
        <f t="shared" si="1"/>
        <v>2.5199999999999996</v>
      </c>
      <c r="HZ19" s="169">
        <f t="shared" si="2"/>
        <v>0</v>
      </c>
      <c r="IA19" s="169">
        <f t="shared" si="3"/>
        <v>0</v>
      </c>
      <c r="IB19" s="169">
        <f t="shared" si="4"/>
        <v>0</v>
      </c>
      <c r="IC19" s="169">
        <f t="shared" si="5"/>
        <v>0</v>
      </c>
      <c r="ID19" s="169">
        <f t="shared" si="6"/>
        <v>0</v>
      </c>
      <c r="IE19" s="169">
        <f t="shared" si="7"/>
        <v>0</v>
      </c>
      <c r="IF19" s="169">
        <f t="shared" si="8"/>
        <v>0</v>
      </c>
      <c r="IG19" s="169">
        <f t="shared" si="9"/>
        <v>0</v>
      </c>
      <c r="IH19" s="169">
        <f t="shared" si="10"/>
        <v>0</v>
      </c>
      <c r="II19" s="164">
        <f t="shared" si="24"/>
        <v>2.6200000000000006</v>
      </c>
      <c r="IJ19" s="164">
        <f t="shared" si="11"/>
        <v>0</v>
      </c>
      <c r="IK19" s="164">
        <f t="shared" si="12"/>
        <v>0</v>
      </c>
      <c r="IL19" s="164">
        <f t="shared" si="13"/>
        <v>0</v>
      </c>
      <c r="IM19" s="170">
        <f>(II19/1000)*Parameters!$H$2</f>
        <v>7.729E-5</v>
      </c>
      <c r="IN19" s="170">
        <f>(IJ19/1000)*Parameters!$H$4</f>
        <v>0</v>
      </c>
      <c r="IO19" s="170">
        <f>(IK19/1000)*Parameters!$H$3</f>
        <v>0</v>
      </c>
      <c r="IP19" s="170">
        <f>(IL19/1000)*Parameters!$H$5</f>
        <v>0</v>
      </c>
      <c r="IQ19" s="171">
        <f t="shared" si="14"/>
        <v>7.729E-5</v>
      </c>
      <c r="IR19" s="129">
        <f t="shared" si="15"/>
        <v>1</v>
      </c>
      <c r="IS19" s="129">
        <f t="shared" si="16"/>
        <v>0</v>
      </c>
      <c r="IT19" s="129">
        <f t="shared" si="17"/>
        <v>0</v>
      </c>
      <c r="IU19" s="129">
        <f t="shared" si="18"/>
        <v>0</v>
      </c>
      <c r="IV19" s="172">
        <f t="shared" si="19"/>
        <v>44131</v>
      </c>
      <c r="IW19" s="172">
        <f t="shared" si="20"/>
        <v>44136</v>
      </c>
      <c r="IX19" s="173">
        <f>SUM(M19*Parameters!$L$2,N19*Parameters!$L$3,O19*Parameters!$L$4,P19*Parameters!$L$5)</f>
        <v>6.8000000000000007</v>
      </c>
      <c r="IY19" s="173">
        <f t="shared" si="21"/>
        <v>0.38529411764705884</v>
      </c>
    </row>
    <row r="20" spans="1:259" ht="15" customHeight="1">
      <c r="A20" s="158" t="s">
        <v>441</v>
      </c>
      <c r="B20" s="159" t="s">
        <v>442</v>
      </c>
      <c r="D20" s="159" t="s">
        <v>221</v>
      </c>
      <c r="E20" s="159" t="s">
        <v>222</v>
      </c>
      <c r="F20" s="159" t="s">
        <v>222</v>
      </c>
      <c r="G20" s="159" t="s">
        <v>222</v>
      </c>
      <c r="H20" s="159" t="s">
        <v>443</v>
      </c>
      <c r="I20" s="159" t="s">
        <v>409</v>
      </c>
      <c r="J20" s="159" t="s">
        <v>298</v>
      </c>
      <c r="K20" s="159" t="s">
        <v>444</v>
      </c>
      <c r="L20" s="159" t="s">
        <v>445</v>
      </c>
      <c r="M20" s="159">
        <v>0</v>
      </c>
      <c r="N20" s="159">
        <v>2</v>
      </c>
      <c r="O20" s="159">
        <v>2</v>
      </c>
      <c r="P20" s="159">
        <v>2</v>
      </c>
      <c r="Q20" s="159" t="s">
        <v>301</v>
      </c>
      <c r="R20" s="159">
        <v>0</v>
      </c>
      <c r="S20" s="159">
        <v>1</v>
      </c>
      <c r="T20" s="159">
        <v>0</v>
      </c>
      <c r="U20" s="159">
        <v>0</v>
      </c>
      <c r="V20" s="159">
        <v>0</v>
      </c>
      <c r="W20" s="159">
        <v>0</v>
      </c>
      <c r="X20" s="159">
        <v>0</v>
      </c>
      <c r="Y20" s="159" t="s">
        <v>424</v>
      </c>
      <c r="Z20" s="159">
        <v>906090034</v>
      </c>
      <c r="AA20" s="160" t="s">
        <v>230</v>
      </c>
      <c r="AB20" s="160" t="s">
        <v>231</v>
      </c>
      <c r="AC20" s="160" t="s">
        <v>232</v>
      </c>
      <c r="AD20" s="160">
        <v>3</v>
      </c>
      <c r="AE20" s="160"/>
      <c r="AF20" s="160">
        <f t="shared" si="0"/>
        <v>21</v>
      </c>
      <c r="AG20" s="160" t="s">
        <v>233</v>
      </c>
      <c r="AH20" s="160"/>
      <c r="AI20" s="161" t="s">
        <v>234</v>
      </c>
      <c r="AJ20" s="161"/>
      <c r="AK20" s="161"/>
      <c r="AL20" s="161"/>
      <c r="AM20" s="161"/>
      <c r="AN20" s="161"/>
      <c r="AO20" s="163" t="s">
        <v>235</v>
      </c>
      <c r="AU20" s="164" t="s">
        <v>236</v>
      </c>
      <c r="AV20" s="164"/>
      <c r="AW20" s="164"/>
      <c r="AX20" s="164"/>
      <c r="AY20" s="164"/>
      <c r="AZ20" s="164"/>
      <c r="BA20" s="164"/>
      <c r="BB20" s="159" t="s">
        <v>346</v>
      </c>
      <c r="BC20" s="163" t="s">
        <v>222</v>
      </c>
      <c r="BD20" s="163" t="s">
        <v>444</v>
      </c>
      <c r="BE20" s="163">
        <v>19.23</v>
      </c>
      <c r="BF20" s="163" t="s">
        <v>446</v>
      </c>
      <c r="BG20" s="163">
        <v>0</v>
      </c>
      <c r="BH20" s="163">
        <v>17.73</v>
      </c>
      <c r="BI20" s="163" t="s">
        <v>447</v>
      </c>
      <c r="BJ20" s="163">
        <v>0</v>
      </c>
      <c r="BK20" s="163">
        <v>13.83</v>
      </c>
      <c r="BL20" s="163" t="s">
        <v>448</v>
      </c>
      <c r="BM20" s="163">
        <v>0</v>
      </c>
      <c r="BN20" s="165">
        <v>11.96</v>
      </c>
      <c r="BO20" s="166"/>
      <c r="BP20" s="164"/>
      <c r="BQ20" s="164"/>
      <c r="BR20" s="164"/>
      <c r="BS20" s="164"/>
      <c r="BT20" s="164"/>
      <c r="BU20" s="164"/>
      <c r="BV20" s="164"/>
      <c r="BW20" s="164"/>
      <c r="BX20" s="164"/>
      <c r="BY20" s="164"/>
      <c r="BZ20" s="164"/>
      <c r="CA20" s="164"/>
      <c r="CB20" s="164"/>
      <c r="CC20" s="164"/>
      <c r="CD20" s="164"/>
      <c r="CE20" s="164"/>
      <c r="CF20" s="164"/>
      <c r="CG20" s="164"/>
      <c r="CH20" s="164"/>
      <c r="CI20" s="164"/>
      <c r="CJ20" s="164"/>
      <c r="CK20" s="164"/>
      <c r="CL20" s="164"/>
      <c r="CM20" s="164"/>
      <c r="CN20" s="164"/>
      <c r="CO20" s="164"/>
      <c r="CP20" s="164"/>
      <c r="CQ20" s="164"/>
      <c r="CR20" s="164"/>
      <c r="CS20" s="164"/>
      <c r="CT20" s="164"/>
      <c r="CU20" s="164"/>
      <c r="CV20" s="164"/>
      <c r="CW20" s="164"/>
      <c r="CX20" s="164"/>
      <c r="CY20" s="164"/>
      <c r="CZ20" s="164"/>
      <c r="DA20" s="167"/>
      <c r="DB20" s="168" t="s">
        <v>241</v>
      </c>
      <c r="DC20" s="163"/>
      <c r="DD20" s="163"/>
      <c r="DE20" s="163"/>
      <c r="DF20" s="163"/>
      <c r="DG20" s="163"/>
      <c r="DH20" s="163"/>
      <c r="DI20" s="163"/>
      <c r="DJ20" s="163"/>
      <c r="DK20" s="163"/>
      <c r="DL20" s="163"/>
      <c r="DM20" s="163"/>
      <c r="DN20" s="161"/>
      <c r="DO20" s="161"/>
      <c r="DP20" s="161"/>
      <c r="DQ20" s="161"/>
      <c r="DR20" s="161"/>
      <c r="DS20" s="161"/>
      <c r="DT20" s="161"/>
      <c r="DU20" s="161"/>
      <c r="DV20" s="161"/>
      <c r="DW20" s="161"/>
      <c r="DX20" s="161"/>
      <c r="DY20" s="161"/>
      <c r="HN20" s="159">
        <v>72799723</v>
      </c>
      <c r="HO20" s="159" t="s">
        <v>449</v>
      </c>
      <c r="HP20" s="159" t="s">
        <v>450</v>
      </c>
      <c r="HR20" s="159" t="s">
        <v>244</v>
      </c>
      <c r="HS20" s="159" t="s">
        <v>245</v>
      </c>
      <c r="HT20" s="159" t="s">
        <v>264</v>
      </c>
      <c r="HV20" s="159">
        <v>18</v>
      </c>
      <c r="HW20" s="169">
        <f t="shared" si="22"/>
        <v>1.5</v>
      </c>
      <c r="HX20" s="169">
        <f t="shared" si="23"/>
        <v>3.9000000000000004</v>
      </c>
      <c r="HY20" s="169">
        <f t="shared" si="1"/>
        <v>1.8699999999999992</v>
      </c>
      <c r="HZ20" s="169">
        <f t="shared" si="2"/>
        <v>0</v>
      </c>
      <c r="IA20" s="169">
        <f t="shared" si="3"/>
        <v>0</v>
      </c>
      <c r="IB20" s="169">
        <f t="shared" si="4"/>
        <v>0</v>
      </c>
      <c r="IC20" s="169">
        <f t="shared" si="5"/>
        <v>0</v>
      </c>
      <c r="ID20" s="169">
        <f t="shared" si="6"/>
        <v>0</v>
      </c>
      <c r="IE20" s="169">
        <f t="shared" si="7"/>
        <v>0</v>
      </c>
      <c r="IF20" s="169">
        <f t="shared" si="8"/>
        <v>0</v>
      </c>
      <c r="IG20" s="169">
        <f t="shared" si="9"/>
        <v>0</v>
      </c>
      <c r="IH20" s="169">
        <f t="shared" si="10"/>
        <v>0</v>
      </c>
      <c r="II20" s="164">
        <f t="shared" si="24"/>
        <v>2.4233333333333333</v>
      </c>
      <c r="IJ20" s="164">
        <f t="shared" si="11"/>
        <v>0</v>
      </c>
      <c r="IK20" s="164">
        <f t="shared" si="12"/>
        <v>0</v>
      </c>
      <c r="IL20" s="164">
        <f t="shared" si="13"/>
        <v>0</v>
      </c>
      <c r="IM20" s="170">
        <f>(II20/1000)*Parameters!$H$2</f>
        <v>7.1488333333333325E-5</v>
      </c>
      <c r="IN20" s="170">
        <f>(IJ20/1000)*Parameters!$H$4</f>
        <v>0</v>
      </c>
      <c r="IO20" s="170">
        <f>(IK20/1000)*Parameters!$H$3</f>
        <v>0</v>
      </c>
      <c r="IP20" s="170">
        <f>(IL20/1000)*Parameters!$H$5</f>
        <v>0</v>
      </c>
      <c r="IQ20" s="171">
        <f t="shared" si="14"/>
        <v>7.1488333333333325E-5</v>
      </c>
      <c r="IR20" s="129">
        <f t="shared" si="15"/>
        <v>1</v>
      </c>
      <c r="IS20" s="129">
        <f t="shared" si="16"/>
        <v>0</v>
      </c>
      <c r="IT20" s="129">
        <f t="shared" si="17"/>
        <v>0</v>
      </c>
      <c r="IU20" s="129">
        <f t="shared" si="18"/>
        <v>0</v>
      </c>
      <c r="IV20" s="172">
        <f t="shared" si="19"/>
        <v>44131</v>
      </c>
      <c r="IW20" s="172">
        <f t="shared" si="20"/>
        <v>44136</v>
      </c>
      <c r="IX20" s="173">
        <f>SUM(M20*Parameters!$L$2,N20*Parameters!$L$3,O20*Parameters!$L$4,P20*Parameters!$L$5)</f>
        <v>5.2</v>
      </c>
      <c r="IY20" s="173">
        <f t="shared" si="21"/>
        <v>0.46602564102564104</v>
      </c>
    </row>
    <row r="21" spans="1:259" ht="15" customHeight="1">
      <c r="A21" s="158" t="s">
        <v>451</v>
      </c>
      <c r="B21" s="159" t="s">
        <v>452</v>
      </c>
      <c r="D21" s="159" t="s">
        <v>221</v>
      </c>
      <c r="E21" s="159" t="s">
        <v>222</v>
      </c>
      <c r="F21" s="159" t="s">
        <v>222</v>
      </c>
      <c r="G21" s="159" t="s">
        <v>222</v>
      </c>
      <c r="H21" s="159" t="s">
        <v>453</v>
      </c>
      <c r="I21" s="159" t="s">
        <v>409</v>
      </c>
      <c r="J21" s="159" t="s">
        <v>298</v>
      </c>
      <c r="K21" s="159" t="s">
        <v>454</v>
      </c>
      <c r="L21" s="159" t="s">
        <v>455</v>
      </c>
      <c r="M21" s="159">
        <v>3</v>
      </c>
      <c r="N21" s="159">
        <v>3</v>
      </c>
      <c r="O21" s="159">
        <v>1</v>
      </c>
      <c r="P21" s="159">
        <v>0</v>
      </c>
      <c r="Q21" s="159" t="s">
        <v>301</v>
      </c>
      <c r="R21" s="159">
        <v>0</v>
      </c>
      <c r="S21" s="159">
        <v>1</v>
      </c>
      <c r="T21" s="159">
        <v>0</v>
      </c>
      <c r="U21" s="159">
        <v>0</v>
      </c>
      <c r="V21" s="159">
        <v>0</v>
      </c>
      <c r="W21" s="159">
        <v>0</v>
      </c>
      <c r="X21" s="159">
        <v>0</v>
      </c>
      <c r="Y21" s="159" t="s">
        <v>456</v>
      </c>
      <c r="Z21" s="159">
        <v>907726800</v>
      </c>
      <c r="AA21" s="160" t="s">
        <v>230</v>
      </c>
      <c r="AB21" s="160" t="s">
        <v>231</v>
      </c>
      <c r="AC21" s="160" t="s">
        <v>232</v>
      </c>
      <c r="AD21" s="160">
        <v>3</v>
      </c>
      <c r="AE21" s="160"/>
      <c r="AF21" s="160">
        <f t="shared" si="0"/>
        <v>21</v>
      </c>
      <c r="AG21" s="160" t="s">
        <v>233</v>
      </c>
      <c r="AH21" s="160"/>
      <c r="AI21" s="161" t="s">
        <v>234</v>
      </c>
      <c r="AJ21" s="161"/>
      <c r="AK21" s="161"/>
      <c r="AL21" s="161"/>
      <c r="AM21" s="161"/>
      <c r="AN21" s="161"/>
      <c r="AO21" s="163" t="s">
        <v>235</v>
      </c>
      <c r="AU21" s="164" t="s">
        <v>236</v>
      </c>
      <c r="AV21" s="164"/>
      <c r="AW21" s="164"/>
      <c r="AX21" s="164"/>
      <c r="AY21" s="164"/>
      <c r="AZ21" s="164"/>
      <c r="BA21" s="164"/>
      <c r="BB21" s="159" t="s">
        <v>457</v>
      </c>
      <c r="BC21" s="163" t="s">
        <v>222</v>
      </c>
      <c r="BD21" s="163" t="s">
        <v>454</v>
      </c>
      <c r="BE21" s="163">
        <v>13</v>
      </c>
      <c r="BF21" s="163" t="s">
        <v>458</v>
      </c>
      <c r="BG21" s="163">
        <v>0</v>
      </c>
      <c r="BH21" s="163">
        <v>9.6999999999999993</v>
      </c>
      <c r="BI21" s="163" t="s">
        <v>459</v>
      </c>
      <c r="BJ21" s="163">
        <v>0</v>
      </c>
      <c r="BK21" s="163">
        <v>7.8</v>
      </c>
      <c r="BL21" s="163" t="s">
        <v>460</v>
      </c>
      <c r="BM21" s="163">
        <v>0</v>
      </c>
      <c r="BN21" s="165">
        <v>6.6</v>
      </c>
      <c r="BO21" s="166"/>
      <c r="BP21" s="164"/>
      <c r="BQ21" s="164"/>
      <c r="BR21" s="164"/>
      <c r="BS21" s="164"/>
      <c r="BT21" s="164"/>
      <c r="BU21" s="164"/>
      <c r="BV21" s="164"/>
      <c r="BW21" s="164"/>
      <c r="BX21" s="164"/>
      <c r="BY21" s="164"/>
      <c r="BZ21" s="164"/>
      <c r="CA21" s="164"/>
      <c r="CB21" s="164"/>
      <c r="CC21" s="164"/>
      <c r="CD21" s="164"/>
      <c r="CE21" s="164"/>
      <c r="CF21" s="164"/>
      <c r="CG21" s="164"/>
      <c r="CH21" s="164"/>
      <c r="CI21" s="164"/>
      <c r="CJ21" s="164"/>
      <c r="CK21" s="164"/>
      <c r="CL21" s="164"/>
      <c r="CM21" s="164"/>
      <c r="CN21" s="164"/>
      <c r="CO21" s="164"/>
      <c r="CP21" s="164"/>
      <c r="CQ21" s="164"/>
      <c r="CR21" s="164"/>
      <c r="CS21" s="164"/>
      <c r="CT21" s="164"/>
      <c r="CU21" s="164"/>
      <c r="CV21" s="164"/>
      <c r="CW21" s="164"/>
      <c r="CX21" s="164"/>
      <c r="CY21" s="164"/>
      <c r="CZ21" s="164"/>
      <c r="DA21" s="167"/>
      <c r="DB21" s="168" t="s">
        <v>241</v>
      </c>
      <c r="DC21" s="163"/>
      <c r="DD21" s="163"/>
      <c r="DE21" s="163"/>
      <c r="DF21" s="163"/>
      <c r="DG21" s="163"/>
      <c r="DH21" s="163"/>
      <c r="DI21" s="163"/>
      <c r="DJ21" s="163"/>
      <c r="DK21" s="163"/>
      <c r="DL21" s="163"/>
      <c r="DM21" s="163"/>
      <c r="DN21" s="161"/>
      <c r="DO21" s="161"/>
      <c r="DP21" s="161"/>
      <c r="DQ21" s="161"/>
      <c r="DR21" s="161"/>
      <c r="DS21" s="161"/>
      <c r="DT21" s="161"/>
      <c r="DU21" s="161"/>
      <c r="DV21" s="161"/>
      <c r="DW21" s="161"/>
      <c r="DX21" s="161"/>
      <c r="DY21" s="161"/>
      <c r="HN21" s="159">
        <v>72799731</v>
      </c>
      <c r="HO21" s="159" t="s">
        <v>461</v>
      </c>
      <c r="HP21" s="159" t="s">
        <v>462</v>
      </c>
      <c r="HR21" s="159" t="s">
        <v>244</v>
      </c>
      <c r="HS21" s="159" t="s">
        <v>245</v>
      </c>
      <c r="HT21" s="159" t="s">
        <v>264</v>
      </c>
      <c r="HV21" s="159">
        <v>19</v>
      </c>
      <c r="HW21" s="169">
        <f t="shared" si="22"/>
        <v>3.3000000000000007</v>
      </c>
      <c r="HX21" s="169">
        <f t="shared" si="23"/>
        <v>1.8999999999999995</v>
      </c>
      <c r="HY21" s="169">
        <f t="shared" si="1"/>
        <v>1.2000000000000002</v>
      </c>
      <c r="HZ21" s="169">
        <f t="shared" si="2"/>
        <v>0</v>
      </c>
      <c r="IA21" s="169">
        <f t="shared" si="3"/>
        <v>0</v>
      </c>
      <c r="IB21" s="169">
        <f t="shared" si="4"/>
        <v>0</v>
      </c>
      <c r="IC21" s="169">
        <f t="shared" si="5"/>
        <v>0</v>
      </c>
      <c r="ID21" s="169">
        <f t="shared" si="6"/>
        <v>0</v>
      </c>
      <c r="IE21" s="169">
        <f t="shared" si="7"/>
        <v>0</v>
      </c>
      <c r="IF21" s="169">
        <f t="shared" si="8"/>
        <v>0</v>
      </c>
      <c r="IG21" s="169">
        <f t="shared" si="9"/>
        <v>0</v>
      </c>
      <c r="IH21" s="169">
        <f t="shared" si="10"/>
        <v>0</v>
      </c>
      <c r="II21" s="164">
        <f t="shared" si="24"/>
        <v>2.1333333333333333</v>
      </c>
      <c r="IJ21" s="164">
        <f t="shared" si="11"/>
        <v>0</v>
      </c>
      <c r="IK21" s="164">
        <f t="shared" si="12"/>
        <v>0</v>
      </c>
      <c r="IL21" s="164">
        <f t="shared" si="13"/>
        <v>0</v>
      </c>
      <c r="IM21" s="170">
        <f>(II21/1000)*Parameters!$H$2</f>
        <v>6.2933333333333336E-5</v>
      </c>
      <c r="IN21" s="170">
        <f>(IJ21/1000)*Parameters!$H$4</f>
        <v>0</v>
      </c>
      <c r="IO21" s="170">
        <f>(IK21/1000)*Parameters!$H$3</f>
        <v>0</v>
      </c>
      <c r="IP21" s="170">
        <f>(IL21/1000)*Parameters!$H$5</f>
        <v>0</v>
      </c>
      <c r="IQ21" s="171">
        <f t="shared" si="14"/>
        <v>6.2933333333333336E-5</v>
      </c>
      <c r="IR21" s="129">
        <f t="shared" si="15"/>
        <v>1</v>
      </c>
      <c r="IS21" s="129">
        <f t="shared" si="16"/>
        <v>0</v>
      </c>
      <c r="IT21" s="129">
        <f t="shared" si="17"/>
        <v>0</v>
      </c>
      <c r="IU21" s="129">
        <f t="shared" si="18"/>
        <v>0</v>
      </c>
      <c r="IV21" s="172">
        <f t="shared" si="19"/>
        <v>44131</v>
      </c>
      <c r="IW21" s="172">
        <f t="shared" si="20"/>
        <v>44136</v>
      </c>
      <c r="IX21" s="173">
        <f>SUM(M21*Parameters!$L$2,N21*Parameters!$L$3,O21*Parameters!$L$4,P21*Parameters!$L$5)</f>
        <v>4.9000000000000004</v>
      </c>
      <c r="IY21" s="173">
        <f t="shared" si="21"/>
        <v>0.43537414965986393</v>
      </c>
    </row>
    <row r="22" spans="1:259" ht="15" customHeight="1">
      <c r="A22" s="158" t="s">
        <v>463</v>
      </c>
      <c r="B22" s="159" t="s">
        <v>464</v>
      </c>
      <c r="D22" s="159" t="s">
        <v>221</v>
      </c>
      <c r="E22" s="159" t="s">
        <v>222</v>
      </c>
      <c r="F22" s="159" t="s">
        <v>222</v>
      </c>
      <c r="G22" s="159" t="s">
        <v>222</v>
      </c>
      <c r="H22" s="159" t="s">
        <v>465</v>
      </c>
      <c r="I22" s="159" t="s">
        <v>466</v>
      </c>
      <c r="J22" s="159" t="s">
        <v>467</v>
      </c>
      <c r="K22" s="159" t="s">
        <v>468</v>
      </c>
      <c r="L22" s="159" t="s">
        <v>469</v>
      </c>
      <c r="M22" s="159">
        <v>0</v>
      </c>
      <c r="N22" s="159">
        <v>3</v>
      </c>
      <c r="O22" s="159">
        <v>1</v>
      </c>
      <c r="P22" s="159">
        <v>0</v>
      </c>
      <c r="Q22" s="159" t="s">
        <v>301</v>
      </c>
      <c r="R22" s="159">
        <v>0</v>
      </c>
      <c r="S22" s="159">
        <v>1</v>
      </c>
      <c r="T22" s="159">
        <v>0</v>
      </c>
      <c r="U22" s="159">
        <v>0</v>
      </c>
      <c r="V22" s="159">
        <v>0</v>
      </c>
      <c r="W22" s="159">
        <v>0</v>
      </c>
      <c r="X22" s="159">
        <v>0</v>
      </c>
      <c r="Y22" s="159" t="s">
        <v>470</v>
      </c>
      <c r="Z22" s="159">
        <v>907640527</v>
      </c>
      <c r="AA22" s="160" t="s">
        <v>230</v>
      </c>
      <c r="AB22" s="160" t="s">
        <v>256</v>
      </c>
      <c r="AC22" s="160" t="s">
        <v>232</v>
      </c>
      <c r="AD22" s="160">
        <v>2</v>
      </c>
      <c r="AE22" s="160"/>
      <c r="AF22" s="160">
        <f t="shared" si="0"/>
        <v>14</v>
      </c>
      <c r="AG22" s="160" t="s">
        <v>233</v>
      </c>
      <c r="AH22" s="160"/>
      <c r="AI22" s="161" t="s">
        <v>255</v>
      </c>
      <c r="AJ22" s="161" t="s">
        <v>256</v>
      </c>
      <c r="AK22" s="161" t="s">
        <v>232</v>
      </c>
      <c r="AL22" s="161">
        <v>1</v>
      </c>
      <c r="AM22" s="161"/>
      <c r="AN22" s="161" t="s">
        <v>233</v>
      </c>
      <c r="AO22" s="163" t="s">
        <v>235</v>
      </c>
      <c r="AU22" s="164" t="s">
        <v>236</v>
      </c>
      <c r="AV22" s="164"/>
      <c r="AW22" s="164"/>
      <c r="AX22" s="164"/>
      <c r="AY22" s="164"/>
      <c r="AZ22" s="164"/>
      <c r="BA22" s="164"/>
      <c r="BB22" s="159" t="s">
        <v>370</v>
      </c>
      <c r="BC22" s="163" t="s">
        <v>222</v>
      </c>
      <c r="BD22" s="163" t="s">
        <v>468</v>
      </c>
      <c r="BE22" s="163">
        <v>18.5</v>
      </c>
      <c r="BF22" s="163" t="s">
        <v>471</v>
      </c>
      <c r="BG22" s="163">
        <v>0</v>
      </c>
      <c r="BH22" s="163">
        <v>17.079999999999998</v>
      </c>
      <c r="BI22" s="163" t="s">
        <v>472</v>
      </c>
      <c r="BJ22" s="163">
        <v>0</v>
      </c>
      <c r="BK22" s="163">
        <v>15.25</v>
      </c>
      <c r="BL22" s="163" t="s">
        <v>473</v>
      </c>
      <c r="BM22" s="163">
        <v>0</v>
      </c>
      <c r="BN22" s="165">
        <v>14.8</v>
      </c>
      <c r="BO22" s="166"/>
      <c r="BP22" s="164"/>
      <c r="BQ22" s="164"/>
      <c r="BR22" s="164"/>
      <c r="BS22" s="164"/>
      <c r="BT22" s="164"/>
      <c r="BU22" s="164"/>
      <c r="BV22" s="164"/>
      <c r="BW22" s="164"/>
      <c r="BX22" s="164"/>
      <c r="BY22" s="164"/>
      <c r="BZ22" s="164"/>
      <c r="CA22" s="164"/>
      <c r="CB22" s="164"/>
      <c r="CC22" s="164"/>
      <c r="CD22" s="164"/>
      <c r="CE22" s="164"/>
      <c r="CF22" s="164"/>
      <c r="CG22" s="164"/>
      <c r="CH22" s="164"/>
      <c r="CI22" s="164"/>
      <c r="CJ22" s="164"/>
      <c r="CK22" s="164"/>
      <c r="CL22" s="164"/>
      <c r="CM22" s="164"/>
      <c r="CN22" s="164"/>
      <c r="CO22" s="164"/>
      <c r="CP22" s="164"/>
      <c r="CQ22" s="164"/>
      <c r="CR22" s="164"/>
      <c r="CS22" s="164"/>
      <c r="CT22" s="164"/>
      <c r="CU22" s="164"/>
      <c r="CV22" s="164"/>
      <c r="CW22" s="164"/>
      <c r="CX22" s="164"/>
      <c r="CY22" s="164"/>
      <c r="CZ22" s="164"/>
      <c r="DA22" s="167"/>
      <c r="DB22" s="168" t="s">
        <v>222</v>
      </c>
      <c r="DC22" s="163" t="s">
        <v>468</v>
      </c>
      <c r="DD22" s="163">
        <v>30.5</v>
      </c>
      <c r="DE22" s="163" t="s">
        <v>471</v>
      </c>
      <c r="DF22" s="163">
        <v>0</v>
      </c>
      <c r="DG22" s="163">
        <v>30</v>
      </c>
      <c r="DH22" s="163" t="s">
        <v>472</v>
      </c>
      <c r="DI22" s="163">
        <v>0</v>
      </c>
      <c r="DJ22" s="163">
        <v>29.2</v>
      </c>
      <c r="DK22" s="163" t="s">
        <v>473</v>
      </c>
      <c r="DL22" s="163">
        <v>0</v>
      </c>
      <c r="DM22" s="163">
        <v>28.95</v>
      </c>
      <c r="DN22" s="161"/>
      <c r="DO22" s="161"/>
      <c r="DP22" s="161"/>
      <c r="DQ22" s="161"/>
      <c r="DR22" s="161"/>
      <c r="DS22" s="161"/>
      <c r="DT22" s="161"/>
      <c r="DU22" s="161"/>
      <c r="DV22" s="161"/>
      <c r="DW22" s="161"/>
      <c r="DX22" s="161"/>
      <c r="DY22" s="161"/>
      <c r="HN22" s="159">
        <v>72799744</v>
      </c>
      <c r="HO22" s="159" t="s">
        <v>474</v>
      </c>
      <c r="HP22" s="159" t="s">
        <v>475</v>
      </c>
      <c r="HR22" s="159" t="s">
        <v>244</v>
      </c>
      <c r="HS22" s="159" t="s">
        <v>245</v>
      </c>
      <c r="HT22" s="159" t="s">
        <v>264</v>
      </c>
      <c r="HV22" s="159">
        <v>22</v>
      </c>
      <c r="HW22" s="169">
        <f t="shared" si="22"/>
        <v>1.4200000000000017</v>
      </c>
      <c r="HX22" s="169">
        <f t="shared" si="23"/>
        <v>1.8299999999999983</v>
      </c>
      <c r="HY22" s="169">
        <f t="shared" si="1"/>
        <v>0.44999999999999929</v>
      </c>
      <c r="HZ22" s="169">
        <f t="shared" si="2"/>
        <v>0</v>
      </c>
      <c r="IA22" s="169">
        <f t="shared" si="3"/>
        <v>0</v>
      </c>
      <c r="IB22" s="169">
        <f t="shared" si="4"/>
        <v>0</v>
      </c>
      <c r="IC22" s="169">
        <f t="shared" si="5"/>
        <v>0.5</v>
      </c>
      <c r="ID22" s="169">
        <f t="shared" si="6"/>
        <v>0.80000000000000071</v>
      </c>
      <c r="IE22" s="169">
        <f t="shared" si="7"/>
        <v>0.25</v>
      </c>
      <c r="IF22" s="169">
        <f t="shared" si="8"/>
        <v>0</v>
      </c>
      <c r="IG22" s="169">
        <f t="shared" si="9"/>
        <v>0</v>
      </c>
      <c r="IH22" s="169">
        <f t="shared" si="10"/>
        <v>0</v>
      </c>
      <c r="II22" s="164">
        <f t="shared" si="24"/>
        <v>1.2333333333333332</v>
      </c>
      <c r="IJ22" s="164">
        <f t="shared" si="11"/>
        <v>0</v>
      </c>
      <c r="IK22" s="164">
        <f t="shared" si="12"/>
        <v>0.51666666666666694</v>
      </c>
      <c r="IL22" s="164">
        <f t="shared" si="13"/>
        <v>0</v>
      </c>
      <c r="IM22" s="170">
        <f>(II22/1000)*Parameters!$H$2</f>
        <v>3.6383333333333328E-5</v>
      </c>
      <c r="IN22" s="170">
        <f>(IJ22/1000)*Parameters!$H$4</f>
        <v>0</v>
      </c>
      <c r="IO22" s="170">
        <f>(IK22/1000)*Parameters!$H$3</f>
        <v>2.4438333333333346E-5</v>
      </c>
      <c r="IP22" s="170">
        <f>(IL22/1000)*Parameters!$H$5</f>
        <v>0</v>
      </c>
      <c r="IQ22" s="171">
        <f t="shared" si="14"/>
        <v>6.0821666666666674E-5</v>
      </c>
      <c r="IR22" s="129">
        <f t="shared" si="15"/>
        <v>0.59819691447674883</v>
      </c>
      <c r="IS22" s="129">
        <f t="shared" si="16"/>
        <v>0</v>
      </c>
      <c r="IT22" s="129">
        <f t="shared" si="17"/>
        <v>0.40180308552325122</v>
      </c>
      <c r="IU22" s="129">
        <f t="shared" si="18"/>
        <v>0</v>
      </c>
      <c r="IV22" s="172">
        <f t="shared" si="19"/>
        <v>44135</v>
      </c>
      <c r="IW22" s="172">
        <f t="shared" si="20"/>
        <v>44136</v>
      </c>
      <c r="IX22" s="173">
        <f>SUM(M22*Parameters!$L$2,N22*Parameters!$L$3,O22*Parameters!$L$4,P22*Parameters!$L$5)</f>
        <v>3.4000000000000004</v>
      </c>
      <c r="IY22" s="173">
        <f t="shared" si="21"/>
        <v>0.36274509803921562</v>
      </c>
    </row>
    <row r="23" spans="1:259" ht="15" customHeight="1">
      <c r="A23" s="158" t="s">
        <v>476</v>
      </c>
      <c r="B23" s="159" t="s">
        <v>477</v>
      </c>
      <c r="D23" s="159" t="s">
        <v>221</v>
      </c>
      <c r="E23" s="159" t="s">
        <v>222</v>
      </c>
      <c r="F23" s="159" t="s">
        <v>222</v>
      </c>
      <c r="G23" s="159" t="s">
        <v>222</v>
      </c>
      <c r="H23" s="159" t="s">
        <v>478</v>
      </c>
      <c r="I23" s="159" t="s">
        <v>479</v>
      </c>
      <c r="J23" s="159" t="s">
        <v>467</v>
      </c>
      <c r="K23" s="159" t="s">
        <v>480</v>
      </c>
      <c r="L23" s="159" t="s">
        <v>481</v>
      </c>
      <c r="M23" s="159">
        <v>1</v>
      </c>
      <c r="N23" s="159">
        <v>3</v>
      </c>
      <c r="O23" s="159">
        <v>4</v>
      </c>
      <c r="P23" s="159">
        <v>0</v>
      </c>
      <c r="Q23" s="159" t="s">
        <v>253</v>
      </c>
      <c r="R23" s="159">
        <v>0</v>
      </c>
      <c r="S23" s="159">
        <v>0</v>
      </c>
      <c r="T23" s="159">
        <v>0</v>
      </c>
      <c r="U23" s="159">
        <v>0</v>
      </c>
      <c r="V23" s="159">
        <v>0</v>
      </c>
      <c r="W23" s="159">
        <v>1</v>
      </c>
      <c r="X23" s="159">
        <v>0</v>
      </c>
      <c r="Y23" s="159" t="s">
        <v>482</v>
      </c>
      <c r="Z23" s="159">
        <v>634470819</v>
      </c>
      <c r="AA23" s="160" t="s">
        <v>230</v>
      </c>
      <c r="AB23" s="160" t="s">
        <v>231</v>
      </c>
      <c r="AC23" s="160" t="s">
        <v>232</v>
      </c>
      <c r="AD23" s="160">
        <v>3</v>
      </c>
      <c r="AE23" s="160"/>
      <c r="AF23" s="160">
        <f t="shared" si="0"/>
        <v>21</v>
      </c>
      <c r="AG23" s="160" t="s">
        <v>233</v>
      </c>
      <c r="AH23" s="160"/>
      <c r="AI23" s="161" t="s">
        <v>234</v>
      </c>
      <c r="AJ23" s="161"/>
      <c r="AK23" s="161"/>
      <c r="AL23" s="161"/>
      <c r="AM23" s="161"/>
      <c r="AN23" s="161"/>
      <c r="AO23" s="163" t="s">
        <v>235</v>
      </c>
      <c r="AU23" s="164" t="s">
        <v>236</v>
      </c>
      <c r="AV23" s="164"/>
      <c r="AW23" s="164"/>
      <c r="AX23" s="164"/>
      <c r="AY23" s="164"/>
      <c r="AZ23" s="164"/>
      <c r="BA23" s="164"/>
      <c r="BB23" s="159" t="s">
        <v>483</v>
      </c>
      <c r="BC23" s="163" t="s">
        <v>222</v>
      </c>
      <c r="BD23" s="163" t="s">
        <v>480</v>
      </c>
      <c r="BE23" s="163">
        <v>24.25</v>
      </c>
      <c r="BF23" s="163" t="s">
        <v>484</v>
      </c>
      <c r="BG23" s="163">
        <v>0</v>
      </c>
      <c r="BH23" s="163">
        <v>20.25</v>
      </c>
      <c r="BI23" s="163" t="s">
        <v>485</v>
      </c>
      <c r="BJ23" s="163">
        <v>0</v>
      </c>
      <c r="BK23" s="163">
        <v>18.2</v>
      </c>
      <c r="BL23" s="163" t="s">
        <v>486</v>
      </c>
      <c r="BM23" s="163">
        <v>0</v>
      </c>
      <c r="BN23" s="165">
        <v>16.690000000000001</v>
      </c>
      <c r="BO23" s="166"/>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7"/>
      <c r="DB23" s="168" t="s">
        <v>241</v>
      </c>
      <c r="DC23" s="163"/>
      <c r="DD23" s="163"/>
      <c r="DE23" s="163"/>
      <c r="DF23" s="163"/>
      <c r="DG23" s="163"/>
      <c r="DH23" s="163"/>
      <c r="DI23" s="163"/>
      <c r="DJ23" s="163"/>
      <c r="DK23" s="163"/>
      <c r="DL23" s="163"/>
      <c r="DM23" s="163"/>
      <c r="DN23" s="161"/>
      <c r="DO23" s="161"/>
      <c r="DP23" s="161"/>
      <c r="DQ23" s="161"/>
      <c r="DR23" s="161"/>
      <c r="DS23" s="161"/>
      <c r="DT23" s="161"/>
      <c r="DU23" s="161"/>
      <c r="DV23" s="161"/>
      <c r="DW23" s="161"/>
      <c r="DX23" s="161"/>
      <c r="DY23" s="161"/>
      <c r="HN23" s="159">
        <v>72975770</v>
      </c>
      <c r="HO23" s="159" t="s">
        <v>487</v>
      </c>
      <c r="HP23" s="159" t="s">
        <v>488</v>
      </c>
      <c r="HR23" s="159" t="s">
        <v>244</v>
      </c>
      <c r="HS23" s="159" t="s">
        <v>245</v>
      </c>
      <c r="HT23" s="159" t="s">
        <v>264</v>
      </c>
      <c r="HV23" s="159">
        <v>24</v>
      </c>
      <c r="HW23" s="169">
        <f t="shared" si="22"/>
        <v>4</v>
      </c>
      <c r="HX23" s="169">
        <f t="shared" si="23"/>
        <v>2.0500000000000007</v>
      </c>
      <c r="HY23" s="169">
        <f t="shared" si="1"/>
        <v>1.509999999999998</v>
      </c>
      <c r="HZ23" s="169">
        <f t="shared" si="2"/>
        <v>0</v>
      </c>
      <c r="IA23" s="169">
        <f t="shared" si="3"/>
        <v>0</v>
      </c>
      <c r="IB23" s="169">
        <f t="shared" si="4"/>
        <v>0</v>
      </c>
      <c r="IC23" s="169">
        <f t="shared" si="5"/>
        <v>0</v>
      </c>
      <c r="ID23" s="169">
        <f t="shared" si="6"/>
        <v>0</v>
      </c>
      <c r="IE23" s="169">
        <f t="shared" si="7"/>
        <v>0</v>
      </c>
      <c r="IF23" s="169">
        <f t="shared" si="8"/>
        <v>0</v>
      </c>
      <c r="IG23" s="169">
        <f t="shared" si="9"/>
        <v>0</v>
      </c>
      <c r="IH23" s="169">
        <f t="shared" si="10"/>
        <v>0</v>
      </c>
      <c r="II23" s="164">
        <f t="shared" si="24"/>
        <v>2.5199999999999996</v>
      </c>
      <c r="IJ23" s="164">
        <f t="shared" si="11"/>
        <v>0</v>
      </c>
      <c r="IK23" s="164">
        <f t="shared" si="12"/>
        <v>0</v>
      </c>
      <c r="IL23" s="164">
        <f t="shared" si="13"/>
        <v>0</v>
      </c>
      <c r="IM23" s="170">
        <f>(II23/1000)*Parameters!$H$2</f>
        <v>7.4339999999999983E-5</v>
      </c>
      <c r="IN23" s="170">
        <f>(IJ23/1000)*Parameters!$H$4</f>
        <v>0</v>
      </c>
      <c r="IO23" s="170">
        <f>(IK23/1000)*Parameters!$H$3</f>
        <v>0</v>
      </c>
      <c r="IP23" s="170">
        <f>(IL23/1000)*Parameters!$H$5</f>
        <v>0</v>
      </c>
      <c r="IQ23" s="171">
        <f t="shared" si="14"/>
        <v>7.4339999999999983E-5</v>
      </c>
      <c r="IR23" s="129">
        <f t="shared" si="15"/>
        <v>1</v>
      </c>
      <c r="IS23" s="129">
        <f t="shared" si="16"/>
        <v>0</v>
      </c>
      <c r="IT23" s="129">
        <f t="shared" si="17"/>
        <v>0</v>
      </c>
      <c r="IU23" s="129">
        <f t="shared" si="18"/>
        <v>0</v>
      </c>
      <c r="IV23" s="172">
        <f t="shared" si="19"/>
        <v>44139</v>
      </c>
      <c r="IW23" s="172">
        <f t="shared" si="20"/>
        <v>44143</v>
      </c>
      <c r="IX23" s="173">
        <f>SUM(M23*Parameters!$L$2,N23*Parameters!$L$3,O23*Parameters!$L$4,P23*Parameters!$L$5)</f>
        <v>6.9</v>
      </c>
      <c r="IY23" s="173">
        <f t="shared" si="21"/>
        <v>0.36521739130434777</v>
      </c>
    </row>
    <row r="24" spans="1:259" ht="15" customHeight="1">
      <c r="A24" s="158" t="s">
        <v>489</v>
      </c>
      <c r="B24" s="159" t="s">
        <v>490</v>
      </c>
      <c r="D24" s="159" t="s">
        <v>221</v>
      </c>
      <c r="E24" s="159" t="s">
        <v>222</v>
      </c>
      <c r="F24" s="159" t="s">
        <v>222</v>
      </c>
      <c r="G24" s="159" t="s">
        <v>222</v>
      </c>
      <c r="H24" s="159" t="s">
        <v>491</v>
      </c>
      <c r="I24" s="159" t="s">
        <v>479</v>
      </c>
      <c r="J24" s="159" t="s">
        <v>467</v>
      </c>
      <c r="K24" s="159" t="s">
        <v>492</v>
      </c>
      <c r="L24" s="159" t="s">
        <v>493</v>
      </c>
      <c r="M24" s="159">
        <v>1</v>
      </c>
      <c r="N24" s="159">
        <v>3</v>
      </c>
      <c r="O24" s="159">
        <v>1</v>
      </c>
      <c r="P24" s="159">
        <v>0</v>
      </c>
      <c r="Q24" s="159" t="s">
        <v>253</v>
      </c>
      <c r="R24" s="159">
        <v>0</v>
      </c>
      <c r="S24" s="159">
        <v>0</v>
      </c>
      <c r="T24" s="159">
        <v>0</v>
      </c>
      <c r="U24" s="159">
        <v>0</v>
      </c>
      <c r="V24" s="159">
        <v>0</v>
      </c>
      <c r="W24" s="159">
        <v>1</v>
      </c>
      <c r="X24" s="159">
        <v>0</v>
      </c>
      <c r="Y24" s="159" t="s">
        <v>494</v>
      </c>
      <c r="Z24" s="159">
        <v>636774532</v>
      </c>
      <c r="AA24" s="160" t="s">
        <v>230</v>
      </c>
      <c r="AB24" s="160" t="s">
        <v>231</v>
      </c>
      <c r="AC24" s="160" t="s">
        <v>232</v>
      </c>
      <c r="AD24" s="160">
        <v>3</v>
      </c>
      <c r="AE24" s="160"/>
      <c r="AF24" s="160">
        <f t="shared" si="0"/>
        <v>21</v>
      </c>
      <c r="AG24" s="160" t="s">
        <v>233</v>
      </c>
      <c r="AH24" s="160"/>
      <c r="AI24" s="161" t="s">
        <v>234</v>
      </c>
      <c r="AJ24" s="161"/>
      <c r="AK24" s="161"/>
      <c r="AL24" s="161"/>
      <c r="AM24" s="161"/>
      <c r="AN24" s="161"/>
      <c r="AO24" s="163" t="s">
        <v>235</v>
      </c>
      <c r="AU24" s="164" t="s">
        <v>236</v>
      </c>
      <c r="AV24" s="164"/>
      <c r="AW24" s="164"/>
      <c r="AX24" s="164"/>
      <c r="AY24" s="164"/>
      <c r="AZ24" s="164"/>
      <c r="BA24" s="164"/>
      <c r="BB24" s="159" t="s">
        <v>495</v>
      </c>
      <c r="BC24" s="163" t="s">
        <v>222</v>
      </c>
      <c r="BD24" s="163" t="s">
        <v>492</v>
      </c>
      <c r="BE24" s="163">
        <v>15.37</v>
      </c>
      <c r="BF24" s="163" t="s">
        <v>496</v>
      </c>
      <c r="BG24" s="163">
        <v>0</v>
      </c>
      <c r="BH24" s="163">
        <v>14.69</v>
      </c>
      <c r="BI24" s="163" t="s">
        <v>497</v>
      </c>
      <c r="BJ24" s="163">
        <v>0</v>
      </c>
      <c r="BK24" s="163">
        <v>12.68</v>
      </c>
      <c r="BL24" s="163" t="s">
        <v>498</v>
      </c>
      <c r="BM24" s="163">
        <v>0</v>
      </c>
      <c r="BN24" s="165">
        <v>11.21</v>
      </c>
      <c r="BO24" s="166"/>
      <c r="BP24" s="164"/>
      <c r="BQ24" s="164"/>
      <c r="BR24" s="164"/>
      <c r="BS24" s="164"/>
      <c r="BT24" s="164"/>
      <c r="BU24" s="164"/>
      <c r="BV24" s="164"/>
      <c r="BW24" s="164"/>
      <c r="BX24" s="164"/>
      <c r="BY24" s="164"/>
      <c r="BZ24" s="164"/>
      <c r="CA24" s="164"/>
      <c r="CB24" s="164"/>
      <c r="CC24" s="164"/>
      <c r="CD24" s="164"/>
      <c r="CE24" s="164"/>
      <c r="CF24" s="164"/>
      <c r="CG24" s="164"/>
      <c r="CH24" s="164"/>
      <c r="CI24" s="164"/>
      <c r="CJ24" s="164"/>
      <c r="CK24" s="164"/>
      <c r="CL24" s="164"/>
      <c r="CM24" s="164"/>
      <c r="CN24" s="164"/>
      <c r="CO24" s="164"/>
      <c r="CP24" s="164"/>
      <c r="CQ24" s="164"/>
      <c r="CR24" s="164"/>
      <c r="CS24" s="164"/>
      <c r="CT24" s="164"/>
      <c r="CU24" s="164"/>
      <c r="CV24" s="164"/>
      <c r="CW24" s="164"/>
      <c r="CX24" s="164"/>
      <c r="CY24" s="164"/>
      <c r="CZ24" s="164"/>
      <c r="DA24" s="167"/>
      <c r="DB24" s="168" t="s">
        <v>241</v>
      </c>
      <c r="DC24" s="163"/>
      <c r="DD24" s="163"/>
      <c r="DE24" s="163"/>
      <c r="DF24" s="163"/>
      <c r="DG24" s="163"/>
      <c r="DH24" s="163"/>
      <c r="DI24" s="163"/>
      <c r="DJ24" s="163"/>
      <c r="DK24" s="163"/>
      <c r="DL24" s="163"/>
      <c r="DM24" s="163"/>
      <c r="DN24" s="161"/>
      <c r="DO24" s="161"/>
      <c r="DP24" s="161"/>
      <c r="DQ24" s="161"/>
      <c r="DR24" s="161"/>
      <c r="DS24" s="161"/>
      <c r="DT24" s="161"/>
      <c r="DU24" s="161"/>
      <c r="DV24" s="161"/>
      <c r="DW24" s="161"/>
      <c r="DX24" s="161"/>
      <c r="DY24" s="161"/>
      <c r="HN24" s="159">
        <v>72975769</v>
      </c>
      <c r="HO24" s="159" t="s">
        <v>499</v>
      </c>
      <c r="HP24" s="159" t="s">
        <v>488</v>
      </c>
      <c r="HR24" s="159" t="s">
        <v>244</v>
      </c>
      <c r="HS24" s="159" t="s">
        <v>245</v>
      </c>
      <c r="HT24" s="159" t="s">
        <v>264</v>
      </c>
      <c r="HV24" s="159">
        <v>25</v>
      </c>
      <c r="HW24" s="169">
        <f t="shared" si="22"/>
        <v>0.67999999999999972</v>
      </c>
      <c r="HX24" s="169">
        <f t="shared" si="23"/>
        <v>2.0099999999999998</v>
      </c>
      <c r="HY24" s="169">
        <f t="shared" si="1"/>
        <v>1.4699999999999989</v>
      </c>
      <c r="HZ24" s="169">
        <f t="shared" si="2"/>
        <v>0</v>
      </c>
      <c r="IA24" s="169">
        <f t="shared" si="3"/>
        <v>0</v>
      </c>
      <c r="IB24" s="169">
        <f t="shared" si="4"/>
        <v>0</v>
      </c>
      <c r="IC24" s="169">
        <f t="shared" si="5"/>
        <v>0</v>
      </c>
      <c r="ID24" s="169">
        <f t="shared" si="6"/>
        <v>0</v>
      </c>
      <c r="IE24" s="169">
        <f t="shared" si="7"/>
        <v>0</v>
      </c>
      <c r="IF24" s="169">
        <f t="shared" si="8"/>
        <v>0</v>
      </c>
      <c r="IG24" s="169">
        <f t="shared" si="9"/>
        <v>0</v>
      </c>
      <c r="IH24" s="169">
        <f t="shared" si="10"/>
        <v>0</v>
      </c>
      <c r="II24" s="164">
        <f t="shared" si="24"/>
        <v>1.386666666666666</v>
      </c>
      <c r="IJ24" s="164">
        <f t="shared" si="11"/>
        <v>0</v>
      </c>
      <c r="IK24" s="164">
        <f t="shared" si="12"/>
        <v>0</v>
      </c>
      <c r="IL24" s="164">
        <f t="shared" si="13"/>
        <v>0</v>
      </c>
      <c r="IM24" s="170">
        <f>(II24/1000)*Parameters!$H$2</f>
        <v>4.0906666666666645E-5</v>
      </c>
      <c r="IN24" s="170">
        <f>(IJ24/1000)*Parameters!$H$4</f>
        <v>0</v>
      </c>
      <c r="IO24" s="170">
        <f>(IK24/1000)*Parameters!$H$3</f>
        <v>0</v>
      </c>
      <c r="IP24" s="170">
        <f>(IL24/1000)*Parameters!$H$5</f>
        <v>0</v>
      </c>
      <c r="IQ24" s="171">
        <f t="shared" si="14"/>
        <v>4.0906666666666645E-5</v>
      </c>
      <c r="IR24" s="129">
        <f t="shared" si="15"/>
        <v>1</v>
      </c>
      <c r="IS24" s="129">
        <f t="shared" si="16"/>
        <v>0</v>
      </c>
      <c r="IT24" s="129">
        <f t="shared" si="17"/>
        <v>0</v>
      </c>
      <c r="IU24" s="129">
        <f t="shared" si="18"/>
        <v>0</v>
      </c>
      <c r="IV24" s="172">
        <f t="shared" si="19"/>
        <v>44139</v>
      </c>
      <c r="IW24" s="172">
        <f t="shared" si="20"/>
        <v>44143</v>
      </c>
      <c r="IX24" s="173">
        <f>SUM(M24*Parameters!$L$2,N24*Parameters!$L$3,O24*Parameters!$L$4,P24*Parameters!$L$5)</f>
        <v>3.9000000000000004</v>
      </c>
      <c r="IY24" s="173">
        <f t="shared" si="21"/>
        <v>0.35555555555555535</v>
      </c>
    </row>
    <row r="25" spans="1:259" ht="15" customHeight="1">
      <c r="A25" s="158" t="s">
        <v>500</v>
      </c>
      <c r="B25" s="159" t="s">
        <v>501</v>
      </c>
      <c r="D25" s="159" t="s">
        <v>221</v>
      </c>
      <c r="E25" s="159" t="s">
        <v>222</v>
      </c>
      <c r="F25" s="159" t="s">
        <v>222</v>
      </c>
      <c r="G25" s="159" t="s">
        <v>222</v>
      </c>
      <c r="H25" s="159" t="s">
        <v>502</v>
      </c>
      <c r="I25" s="159" t="s">
        <v>503</v>
      </c>
      <c r="J25" s="159" t="s">
        <v>467</v>
      </c>
      <c r="K25" s="159" t="s">
        <v>504</v>
      </c>
      <c r="L25" s="159" t="s">
        <v>505</v>
      </c>
      <c r="M25" s="159">
        <v>3</v>
      </c>
      <c r="N25" s="159">
        <v>3</v>
      </c>
      <c r="O25" s="159">
        <v>0</v>
      </c>
      <c r="P25" s="159">
        <v>0</v>
      </c>
      <c r="Q25" s="159" t="s">
        <v>253</v>
      </c>
      <c r="R25" s="159">
        <v>0</v>
      </c>
      <c r="S25" s="159">
        <v>0</v>
      </c>
      <c r="T25" s="159">
        <v>0</v>
      </c>
      <c r="U25" s="159">
        <v>0</v>
      </c>
      <c r="V25" s="159">
        <v>0</v>
      </c>
      <c r="W25" s="159">
        <v>1</v>
      </c>
      <c r="X25" s="159">
        <v>0</v>
      </c>
      <c r="Y25" s="159" t="s">
        <v>506</v>
      </c>
      <c r="Z25" s="159">
        <v>634171958</v>
      </c>
      <c r="AA25" s="160" t="s">
        <v>230</v>
      </c>
      <c r="AB25" s="160" t="s">
        <v>231</v>
      </c>
      <c r="AC25" s="160" t="s">
        <v>232</v>
      </c>
      <c r="AD25" s="160">
        <v>3</v>
      </c>
      <c r="AE25" s="160"/>
      <c r="AF25" s="160">
        <f t="shared" si="0"/>
        <v>21</v>
      </c>
      <c r="AG25" s="160" t="s">
        <v>233</v>
      </c>
      <c r="AH25" s="160"/>
      <c r="AI25" s="161" t="s">
        <v>234</v>
      </c>
      <c r="AJ25" s="161"/>
      <c r="AK25" s="161"/>
      <c r="AL25" s="161"/>
      <c r="AM25" s="161"/>
      <c r="AN25" s="161"/>
      <c r="AO25" s="163" t="s">
        <v>235</v>
      </c>
      <c r="AU25" s="164" t="s">
        <v>236</v>
      </c>
      <c r="AV25" s="164"/>
      <c r="AW25" s="164"/>
      <c r="AX25" s="164"/>
      <c r="AY25" s="164"/>
      <c r="AZ25" s="164"/>
      <c r="BA25" s="164"/>
      <c r="BB25" s="159" t="s">
        <v>272</v>
      </c>
      <c r="BC25" s="163" t="s">
        <v>222</v>
      </c>
      <c r="BD25" s="163" t="s">
        <v>504</v>
      </c>
      <c r="BE25" s="163">
        <v>25.46</v>
      </c>
      <c r="BF25" s="163" t="s">
        <v>507</v>
      </c>
      <c r="BG25" s="163">
        <v>0</v>
      </c>
      <c r="BH25" s="163">
        <v>23.06</v>
      </c>
      <c r="BI25" s="163" t="s">
        <v>508</v>
      </c>
      <c r="BJ25" s="163">
        <v>0</v>
      </c>
      <c r="BK25" s="163">
        <v>20.58</v>
      </c>
      <c r="BL25" s="163" t="s">
        <v>509</v>
      </c>
      <c r="BM25" s="163">
        <v>0</v>
      </c>
      <c r="BN25" s="165">
        <v>19.68</v>
      </c>
      <c r="BO25" s="166"/>
      <c r="BP25" s="164"/>
      <c r="BQ25" s="164"/>
      <c r="BR25" s="164"/>
      <c r="BS25" s="164"/>
      <c r="BT25" s="164"/>
      <c r="BU25" s="164"/>
      <c r="BV25" s="164"/>
      <c r="BW25" s="164"/>
      <c r="BX25" s="164"/>
      <c r="BY25" s="164"/>
      <c r="BZ25" s="164"/>
      <c r="CA25" s="164"/>
      <c r="CB25" s="164"/>
      <c r="CC25" s="164"/>
      <c r="CD25" s="164"/>
      <c r="CE25" s="164"/>
      <c r="CF25" s="164"/>
      <c r="CG25" s="164"/>
      <c r="CH25" s="164"/>
      <c r="CI25" s="164"/>
      <c r="CJ25" s="164"/>
      <c r="CK25" s="164"/>
      <c r="CL25" s="164"/>
      <c r="CM25" s="164"/>
      <c r="CN25" s="164"/>
      <c r="CO25" s="164"/>
      <c r="CP25" s="164"/>
      <c r="CQ25" s="164"/>
      <c r="CR25" s="164"/>
      <c r="CS25" s="164"/>
      <c r="CT25" s="164"/>
      <c r="CU25" s="164"/>
      <c r="CV25" s="164"/>
      <c r="CW25" s="164"/>
      <c r="CX25" s="164"/>
      <c r="CY25" s="164"/>
      <c r="CZ25" s="164"/>
      <c r="DA25" s="167"/>
      <c r="DB25" s="168" t="s">
        <v>241</v>
      </c>
      <c r="DC25" s="163"/>
      <c r="DD25" s="163"/>
      <c r="DE25" s="163"/>
      <c r="DF25" s="163"/>
      <c r="DG25" s="163"/>
      <c r="DH25" s="163"/>
      <c r="DI25" s="163"/>
      <c r="DJ25" s="163"/>
      <c r="DK25" s="163"/>
      <c r="DL25" s="163"/>
      <c r="DM25" s="163"/>
      <c r="DN25" s="161"/>
      <c r="DO25" s="161"/>
      <c r="DP25" s="161"/>
      <c r="DQ25" s="161"/>
      <c r="DR25" s="161"/>
      <c r="DS25" s="161"/>
      <c r="DT25" s="161"/>
      <c r="DU25" s="161"/>
      <c r="DV25" s="161"/>
      <c r="DW25" s="161"/>
      <c r="DX25" s="161"/>
      <c r="DY25" s="161"/>
      <c r="HN25" s="159">
        <v>72975766</v>
      </c>
      <c r="HO25" s="159" t="s">
        <v>510</v>
      </c>
      <c r="HP25" s="159" t="s">
        <v>511</v>
      </c>
      <c r="HR25" s="159" t="s">
        <v>244</v>
      </c>
      <c r="HS25" s="159" t="s">
        <v>245</v>
      </c>
      <c r="HT25" s="159" t="s">
        <v>264</v>
      </c>
      <c r="HV25" s="159">
        <v>26</v>
      </c>
      <c r="HW25" s="169">
        <f t="shared" si="22"/>
        <v>2.4000000000000021</v>
      </c>
      <c r="HX25" s="169">
        <f t="shared" si="23"/>
        <v>2.4800000000000004</v>
      </c>
      <c r="HY25" s="169">
        <f t="shared" si="1"/>
        <v>0.89999999999999858</v>
      </c>
      <c r="HZ25" s="169">
        <f t="shared" si="2"/>
        <v>0</v>
      </c>
      <c r="IA25" s="169">
        <f t="shared" si="3"/>
        <v>0</v>
      </c>
      <c r="IB25" s="169">
        <f t="shared" si="4"/>
        <v>0</v>
      </c>
      <c r="IC25" s="169">
        <f t="shared" si="5"/>
        <v>0</v>
      </c>
      <c r="ID25" s="169">
        <f t="shared" si="6"/>
        <v>0</v>
      </c>
      <c r="IE25" s="169">
        <f t="shared" si="7"/>
        <v>0</v>
      </c>
      <c r="IF25" s="169">
        <f t="shared" si="8"/>
        <v>0</v>
      </c>
      <c r="IG25" s="169">
        <f t="shared" si="9"/>
        <v>0</v>
      </c>
      <c r="IH25" s="169">
        <f t="shared" si="10"/>
        <v>0</v>
      </c>
      <c r="II25" s="164">
        <f t="shared" si="24"/>
        <v>1.926666666666667</v>
      </c>
      <c r="IJ25" s="164">
        <f t="shared" si="11"/>
        <v>0</v>
      </c>
      <c r="IK25" s="164">
        <f t="shared" si="12"/>
        <v>0</v>
      </c>
      <c r="IL25" s="164">
        <f t="shared" si="13"/>
        <v>0</v>
      </c>
      <c r="IM25" s="170">
        <f>(II25/1000)*Parameters!$H$2</f>
        <v>5.6836666666666671E-5</v>
      </c>
      <c r="IN25" s="170">
        <f>(IJ25/1000)*Parameters!$H$4</f>
        <v>0</v>
      </c>
      <c r="IO25" s="170">
        <f>(IK25/1000)*Parameters!$H$3</f>
        <v>0</v>
      </c>
      <c r="IP25" s="170">
        <f>(IL25/1000)*Parameters!$H$5</f>
        <v>0</v>
      </c>
      <c r="IQ25" s="171">
        <f t="shared" si="14"/>
        <v>5.6836666666666671E-5</v>
      </c>
      <c r="IR25" s="129">
        <f t="shared" si="15"/>
        <v>1</v>
      </c>
      <c r="IS25" s="129">
        <f t="shared" si="16"/>
        <v>0</v>
      </c>
      <c r="IT25" s="129">
        <f t="shared" si="17"/>
        <v>0</v>
      </c>
      <c r="IU25" s="129">
        <f t="shared" si="18"/>
        <v>0</v>
      </c>
      <c r="IV25" s="172">
        <f t="shared" si="19"/>
        <v>44139</v>
      </c>
      <c r="IW25" s="172">
        <f t="shared" si="20"/>
        <v>44143</v>
      </c>
      <c r="IX25" s="173">
        <f>SUM(M25*Parameters!$L$2,N25*Parameters!$L$3,O25*Parameters!$L$4,P25*Parameters!$L$5)</f>
        <v>3.9000000000000004</v>
      </c>
      <c r="IY25" s="173">
        <f t="shared" si="21"/>
        <v>0.49401709401709404</v>
      </c>
    </row>
    <row r="26" spans="1:259" ht="15" customHeight="1">
      <c r="A26" s="158" t="s">
        <v>512</v>
      </c>
      <c r="B26" s="159" t="s">
        <v>513</v>
      </c>
      <c r="D26" s="159" t="s">
        <v>221</v>
      </c>
      <c r="E26" s="159" t="s">
        <v>222</v>
      </c>
      <c r="F26" s="159" t="s">
        <v>222</v>
      </c>
      <c r="G26" s="159" t="s">
        <v>222</v>
      </c>
      <c r="H26" s="159" t="s">
        <v>514</v>
      </c>
      <c r="I26" s="159" t="s">
        <v>503</v>
      </c>
      <c r="J26" s="159" t="s">
        <v>467</v>
      </c>
      <c r="K26" s="159" t="s">
        <v>515</v>
      </c>
      <c r="L26" s="159" t="s">
        <v>516</v>
      </c>
      <c r="M26" s="159">
        <v>2</v>
      </c>
      <c r="N26" s="159">
        <v>3</v>
      </c>
      <c r="O26" s="159">
        <v>2</v>
      </c>
      <c r="P26" s="159">
        <v>0</v>
      </c>
      <c r="Q26" s="159" t="s">
        <v>253</v>
      </c>
      <c r="R26" s="159">
        <v>0</v>
      </c>
      <c r="S26" s="159">
        <v>0</v>
      </c>
      <c r="T26" s="159">
        <v>0</v>
      </c>
      <c r="U26" s="159">
        <v>0</v>
      </c>
      <c r="V26" s="159">
        <v>0</v>
      </c>
      <c r="W26" s="159">
        <v>1</v>
      </c>
      <c r="X26" s="159">
        <v>0</v>
      </c>
      <c r="Y26" s="159" t="s">
        <v>517</v>
      </c>
      <c r="Z26" s="159">
        <v>633627142</v>
      </c>
      <c r="AA26" s="160" t="s">
        <v>230</v>
      </c>
      <c r="AB26" s="160" t="s">
        <v>231</v>
      </c>
      <c r="AC26" s="160" t="s">
        <v>232</v>
      </c>
      <c r="AD26" s="160">
        <v>3</v>
      </c>
      <c r="AE26" s="160"/>
      <c r="AF26" s="160">
        <f t="shared" si="0"/>
        <v>21</v>
      </c>
      <c r="AG26" s="160" t="s">
        <v>233</v>
      </c>
      <c r="AH26" s="160"/>
      <c r="AI26" s="161" t="s">
        <v>234</v>
      </c>
      <c r="AJ26" s="161"/>
      <c r="AK26" s="161"/>
      <c r="AL26" s="161"/>
      <c r="AM26" s="161"/>
      <c r="AN26" s="161"/>
      <c r="AO26" s="163" t="s">
        <v>235</v>
      </c>
      <c r="AU26" s="164" t="s">
        <v>236</v>
      </c>
      <c r="AV26" s="164"/>
      <c r="AW26" s="164"/>
      <c r="AX26" s="164"/>
      <c r="AY26" s="164"/>
      <c r="AZ26" s="164"/>
      <c r="BA26" s="164"/>
      <c r="BB26" s="159" t="s">
        <v>518</v>
      </c>
      <c r="BC26" s="163" t="s">
        <v>222</v>
      </c>
      <c r="BD26" s="163" t="s">
        <v>515</v>
      </c>
      <c r="BE26" s="163">
        <v>14.09</v>
      </c>
      <c r="BF26" s="163" t="s">
        <v>519</v>
      </c>
      <c r="BG26" s="163">
        <v>0</v>
      </c>
      <c r="BH26" s="163">
        <v>10.32</v>
      </c>
      <c r="BI26" s="163" t="s">
        <v>520</v>
      </c>
      <c r="BJ26" s="163">
        <v>0</v>
      </c>
      <c r="BK26" s="163">
        <v>8.08</v>
      </c>
      <c r="BL26" s="163" t="s">
        <v>521</v>
      </c>
      <c r="BM26" s="163">
        <v>0</v>
      </c>
      <c r="BN26" s="165">
        <v>7.1</v>
      </c>
      <c r="BO26" s="166"/>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7"/>
      <c r="DB26" s="168" t="s">
        <v>241</v>
      </c>
      <c r="DC26" s="163"/>
      <c r="DD26" s="163"/>
      <c r="DE26" s="163"/>
      <c r="DF26" s="163"/>
      <c r="DG26" s="163"/>
      <c r="DH26" s="163"/>
      <c r="DI26" s="163"/>
      <c r="DJ26" s="163"/>
      <c r="DK26" s="163"/>
      <c r="DL26" s="163"/>
      <c r="DM26" s="163"/>
      <c r="DN26" s="161"/>
      <c r="DO26" s="161"/>
      <c r="DP26" s="161"/>
      <c r="DQ26" s="161"/>
      <c r="DR26" s="161"/>
      <c r="DS26" s="161"/>
      <c r="DT26" s="161"/>
      <c r="DU26" s="161"/>
      <c r="DV26" s="161"/>
      <c r="DW26" s="161"/>
      <c r="DX26" s="161"/>
      <c r="DY26" s="161"/>
      <c r="EZ26" s="159" t="s">
        <v>522</v>
      </c>
      <c r="HN26" s="159">
        <v>72975763</v>
      </c>
      <c r="HO26" s="159" t="s">
        <v>523</v>
      </c>
      <c r="HP26" s="159" t="s">
        <v>524</v>
      </c>
      <c r="HR26" s="159" t="s">
        <v>244</v>
      </c>
      <c r="HS26" s="159" t="s">
        <v>245</v>
      </c>
      <c r="HT26" s="159" t="s">
        <v>264</v>
      </c>
      <c r="HV26" s="159">
        <v>27</v>
      </c>
      <c r="HW26" s="169">
        <f t="shared" si="22"/>
        <v>3.7699999999999996</v>
      </c>
      <c r="HX26" s="169">
        <f t="shared" si="23"/>
        <v>2.2400000000000002</v>
      </c>
      <c r="HY26" s="169">
        <f t="shared" si="1"/>
        <v>0.98000000000000043</v>
      </c>
      <c r="HZ26" s="169">
        <f t="shared" si="2"/>
        <v>0</v>
      </c>
      <c r="IA26" s="169">
        <f t="shared" si="3"/>
        <v>0</v>
      </c>
      <c r="IB26" s="169">
        <f t="shared" si="4"/>
        <v>0</v>
      </c>
      <c r="IC26" s="169">
        <f t="shared" si="5"/>
        <v>0</v>
      </c>
      <c r="ID26" s="169">
        <f t="shared" si="6"/>
        <v>0</v>
      </c>
      <c r="IE26" s="169">
        <f t="shared" si="7"/>
        <v>0</v>
      </c>
      <c r="IF26" s="169">
        <f t="shared" si="8"/>
        <v>0</v>
      </c>
      <c r="IG26" s="169">
        <f t="shared" si="9"/>
        <v>0</v>
      </c>
      <c r="IH26" s="169">
        <f t="shared" si="10"/>
        <v>0</v>
      </c>
      <c r="II26" s="164">
        <f t="shared" si="24"/>
        <v>2.33</v>
      </c>
      <c r="IJ26" s="164">
        <f t="shared" si="11"/>
        <v>0</v>
      </c>
      <c r="IK26" s="164">
        <f t="shared" si="12"/>
        <v>0</v>
      </c>
      <c r="IL26" s="164">
        <f t="shared" si="13"/>
        <v>0</v>
      </c>
      <c r="IM26" s="170">
        <f>(II26/1000)*Parameters!$H$2</f>
        <v>6.8734999999999998E-5</v>
      </c>
      <c r="IN26" s="170">
        <f>(IJ26/1000)*Parameters!$H$4</f>
        <v>0</v>
      </c>
      <c r="IO26" s="170">
        <f>(IK26/1000)*Parameters!$H$3</f>
        <v>0</v>
      </c>
      <c r="IP26" s="170">
        <f>(IL26/1000)*Parameters!$H$5</f>
        <v>0</v>
      </c>
      <c r="IQ26" s="171">
        <f t="shared" si="14"/>
        <v>6.8734999999999998E-5</v>
      </c>
      <c r="IR26" s="129">
        <f t="shared" si="15"/>
        <v>1</v>
      </c>
      <c r="IS26" s="129">
        <f t="shared" si="16"/>
        <v>0</v>
      </c>
      <c r="IT26" s="129">
        <f t="shared" si="17"/>
        <v>0</v>
      </c>
      <c r="IU26" s="129">
        <f t="shared" si="18"/>
        <v>0</v>
      </c>
      <c r="IV26" s="172">
        <f t="shared" si="19"/>
        <v>44139</v>
      </c>
      <c r="IW26" s="172">
        <f t="shared" si="20"/>
        <v>44143</v>
      </c>
      <c r="IX26" s="173">
        <f>SUM(M26*Parameters!$L$2,N26*Parameters!$L$3,O26*Parameters!$L$4,P26*Parameters!$L$5)</f>
        <v>5.4</v>
      </c>
      <c r="IY26" s="173">
        <f t="shared" si="21"/>
        <v>0.43148148148148147</v>
      </c>
    </row>
    <row r="27" spans="1:259" ht="15" customHeight="1">
      <c r="A27" s="158" t="s">
        <v>525</v>
      </c>
      <c r="B27" s="159" t="s">
        <v>526</v>
      </c>
      <c r="D27" s="159" t="s">
        <v>221</v>
      </c>
      <c r="E27" s="159" t="s">
        <v>222</v>
      </c>
      <c r="F27" s="159" t="s">
        <v>222</v>
      </c>
      <c r="G27" s="159" t="s">
        <v>222</v>
      </c>
      <c r="H27" s="159" t="s">
        <v>527</v>
      </c>
      <c r="I27" s="159" t="s">
        <v>503</v>
      </c>
      <c r="J27" s="159" t="s">
        <v>467</v>
      </c>
      <c r="K27" s="159" t="s">
        <v>528</v>
      </c>
      <c r="L27" s="159" t="s">
        <v>529</v>
      </c>
      <c r="M27" s="159">
        <v>4</v>
      </c>
      <c r="N27" s="159">
        <v>2</v>
      </c>
      <c r="O27" s="159">
        <v>1</v>
      </c>
      <c r="P27" s="159">
        <v>0</v>
      </c>
      <c r="Q27" s="159" t="s">
        <v>253</v>
      </c>
      <c r="R27" s="159">
        <v>0</v>
      </c>
      <c r="S27" s="159">
        <v>0</v>
      </c>
      <c r="T27" s="159">
        <v>0</v>
      </c>
      <c r="U27" s="159">
        <v>0</v>
      </c>
      <c r="V27" s="159">
        <v>0</v>
      </c>
      <c r="W27" s="159">
        <v>1</v>
      </c>
      <c r="X27" s="159">
        <v>0</v>
      </c>
      <c r="Y27" s="159" t="s">
        <v>517</v>
      </c>
      <c r="Z27" s="159">
        <v>634714798</v>
      </c>
      <c r="AA27" s="160" t="s">
        <v>230</v>
      </c>
      <c r="AB27" s="160" t="s">
        <v>231</v>
      </c>
      <c r="AC27" s="160" t="s">
        <v>232</v>
      </c>
      <c r="AD27" s="160">
        <v>3</v>
      </c>
      <c r="AE27" s="160"/>
      <c r="AF27" s="160">
        <f t="shared" si="0"/>
        <v>21</v>
      </c>
      <c r="AG27" s="160" t="s">
        <v>233</v>
      </c>
      <c r="AH27" s="160"/>
      <c r="AI27" s="161" t="s">
        <v>234</v>
      </c>
      <c r="AJ27" s="161"/>
      <c r="AK27" s="161"/>
      <c r="AL27" s="161"/>
      <c r="AM27" s="161"/>
      <c r="AN27" s="161"/>
      <c r="AO27" s="163" t="s">
        <v>235</v>
      </c>
      <c r="AU27" s="164" t="s">
        <v>236</v>
      </c>
      <c r="AV27" s="164"/>
      <c r="AW27" s="164"/>
      <c r="AX27" s="164"/>
      <c r="AY27" s="164"/>
      <c r="AZ27" s="164"/>
      <c r="BA27" s="164"/>
      <c r="BB27" s="159" t="s">
        <v>272</v>
      </c>
      <c r="BC27" s="163" t="s">
        <v>222</v>
      </c>
      <c r="BD27" s="163" t="s">
        <v>528</v>
      </c>
      <c r="BE27" s="163">
        <v>13.2</v>
      </c>
      <c r="BF27" s="163" t="s">
        <v>530</v>
      </c>
      <c r="BG27" s="163">
        <v>0</v>
      </c>
      <c r="BH27" s="163">
        <v>11.8</v>
      </c>
      <c r="BI27" s="163" t="s">
        <v>531</v>
      </c>
      <c r="BJ27" s="163">
        <v>0</v>
      </c>
      <c r="BK27" s="163">
        <v>9.8000000000000007</v>
      </c>
      <c r="BL27" s="163" t="s">
        <v>532</v>
      </c>
      <c r="BM27" s="163">
        <v>0</v>
      </c>
      <c r="BN27" s="165">
        <v>8.34</v>
      </c>
      <c r="BO27" s="166"/>
      <c r="BP27" s="164"/>
      <c r="BQ27" s="164"/>
      <c r="BR27" s="164"/>
      <c r="BS27" s="164"/>
      <c r="BT27" s="164"/>
      <c r="BU27" s="164"/>
      <c r="BV27" s="164"/>
      <c r="BW27" s="164"/>
      <c r="BX27" s="164"/>
      <c r="BY27" s="164"/>
      <c r="BZ27" s="164"/>
      <c r="CA27" s="164"/>
      <c r="CB27" s="164"/>
      <c r="CC27" s="164"/>
      <c r="CD27" s="164"/>
      <c r="CE27" s="164"/>
      <c r="CF27" s="164"/>
      <c r="CG27" s="164"/>
      <c r="CH27" s="164"/>
      <c r="CI27" s="164"/>
      <c r="CJ27" s="164"/>
      <c r="CK27" s="164"/>
      <c r="CL27" s="164"/>
      <c r="CM27" s="164"/>
      <c r="CN27" s="164"/>
      <c r="CO27" s="164"/>
      <c r="CP27" s="164"/>
      <c r="CQ27" s="164"/>
      <c r="CR27" s="164"/>
      <c r="CS27" s="164"/>
      <c r="CT27" s="164"/>
      <c r="CU27" s="164"/>
      <c r="CV27" s="164"/>
      <c r="CW27" s="164"/>
      <c r="CX27" s="164"/>
      <c r="CY27" s="164"/>
      <c r="CZ27" s="164"/>
      <c r="DA27" s="167"/>
      <c r="DB27" s="168" t="s">
        <v>241</v>
      </c>
      <c r="DC27" s="163"/>
      <c r="DD27" s="163"/>
      <c r="DE27" s="163"/>
      <c r="DF27" s="163"/>
      <c r="DG27" s="163"/>
      <c r="DH27" s="163"/>
      <c r="DI27" s="163"/>
      <c r="DJ27" s="163"/>
      <c r="DK27" s="163"/>
      <c r="DL27" s="163"/>
      <c r="DM27" s="163"/>
      <c r="DN27" s="161"/>
      <c r="DO27" s="161"/>
      <c r="DP27" s="161"/>
      <c r="DQ27" s="161"/>
      <c r="DR27" s="161"/>
      <c r="DS27" s="161"/>
      <c r="DT27" s="161"/>
      <c r="DU27" s="161"/>
      <c r="DV27" s="161"/>
      <c r="DW27" s="161"/>
      <c r="DX27" s="161"/>
      <c r="DY27" s="161"/>
      <c r="HN27" s="159">
        <v>72975758</v>
      </c>
      <c r="HO27" s="159" t="s">
        <v>533</v>
      </c>
      <c r="HP27" s="159" t="s">
        <v>534</v>
      </c>
      <c r="HR27" s="159" t="s">
        <v>244</v>
      </c>
      <c r="HS27" s="159" t="s">
        <v>245</v>
      </c>
      <c r="HT27" s="159" t="s">
        <v>264</v>
      </c>
      <c r="HV27" s="159">
        <v>28</v>
      </c>
      <c r="HW27" s="169">
        <f t="shared" si="22"/>
        <v>1.3999999999999986</v>
      </c>
      <c r="HX27" s="169">
        <f t="shared" si="23"/>
        <v>2</v>
      </c>
      <c r="HY27" s="169">
        <f t="shared" si="1"/>
        <v>1.4600000000000009</v>
      </c>
      <c r="HZ27" s="169">
        <f t="shared" si="2"/>
        <v>0</v>
      </c>
      <c r="IA27" s="169">
        <f t="shared" si="3"/>
        <v>0</v>
      </c>
      <c r="IB27" s="169">
        <f t="shared" si="4"/>
        <v>0</v>
      </c>
      <c r="IC27" s="169">
        <f t="shared" si="5"/>
        <v>0</v>
      </c>
      <c r="ID27" s="169">
        <f t="shared" si="6"/>
        <v>0</v>
      </c>
      <c r="IE27" s="169">
        <f t="shared" si="7"/>
        <v>0</v>
      </c>
      <c r="IF27" s="169">
        <f t="shared" si="8"/>
        <v>0</v>
      </c>
      <c r="IG27" s="169">
        <f t="shared" si="9"/>
        <v>0</v>
      </c>
      <c r="IH27" s="169">
        <f t="shared" si="10"/>
        <v>0</v>
      </c>
      <c r="II27" s="164">
        <f t="shared" si="24"/>
        <v>1.6199999999999999</v>
      </c>
      <c r="IJ27" s="164">
        <f t="shared" si="11"/>
        <v>0</v>
      </c>
      <c r="IK27" s="164">
        <f t="shared" si="12"/>
        <v>0</v>
      </c>
      <c r="IL27" s="164">
        <f t="shared" si="13"/>
        <v>0</v>
      </c>
      <c r="IM27" s="170">
        <f>(II27/1000)*Parameters!$H$2</f>
        <v>4.7789999999999995E-5</v>
      </c>
      <c r="IN27" s="170">
        <f>(IJ27/1000)*Parameters!$H$4</f>
        <v>0</v>
      </c>
      <c r="IO27" s="170">
        <f>(IK27/1000)*Parameters!$H$3</f>
        <v>0</v>
      </c>
      <c r="IP27" s="170">
        <f>(IL27/1000)*Parameters!$H$5</f>
        <v>0</v>
      </c>
      <c r="IQ27" s="171">
        <f t="shared" si="14"/>
        <v>4.7789999999999995E-5</v>
      </c>
      <c r="IR27" s="129">
        <f t="shared" si="15"/>
        <v>1</v>
      </c>
      <c r="IS27" s="129">
        <f t="shared" si="16"/>
        <v>0</v>
      </c>
      <c r="IT27" s="129">
        <f t="shared" si="17"/>
        <v>0</v>
      </c>
      <c r="IU27" s="129">
        <f t="shared" si="18"/>
        <v>0</v>
      </c>
      <c r="IV27" s="172">
        <f t="shared" si="19"/>
        <v>44139</v>
      </c>
      <c r="IW27" s="172">
        <f t="shared" si="20"/>
        <v>44143</v>
      </c>
      <c r="IX27" s="173">
        <f>SUM(M27*Parameters!$L$2,N27*Parameters!$L$3,O27*Parameters!$L$4,P27*Parameters!$L$5)</f>
        <v>4.5999999999999996</v>
      </c>
      <c r="IY27" s="173">
        <f t="shared" si="21"/>
        <v>0.35217391304347828</v>
      </c>
    </row>
    <row r="28" spans="1:259" ht="15" customHeight="1">
      <c r="A28" s="158" t="s">
        <v>535</v>
      </c>
      <c r="B28" s="159" t="s">
        <v>536</v>
      </c>
      <c r="D28" s="159" t="s">
        <v>221</v>
      </c>
      <c r="E28" s="159" t="s">
        <v>222</v>
      </c>
      <c r="F28" s="159" t="s">
        <v>222</v>
      </c>
      <c r="G28" s="159" t="s">
        <v>222</v>
      </c>
      <c r="H28" s="159" t="s">
        <v>537</v>
      </c>
      <c r="I28" s="159" t="s">
        <v>503</v>
      </c>
      <c r="J28" s="159" t="s">
        <v>467</v>
      </c>
      <c r="K28" s="159" t="s">
        <v>538</v>
      </c>
      <c r="L28" s="159" t="s">
        <v>539</v>
      </c>
      <c r="M28" s="159">
        <v>4</v>
      </c>
      <c r="N28" s="159">
        <v>1</v>
      </c>
      <c r="O28" s="159">
        <v>1</v>
      </c>
      <c r="P28" s="159">
        <v>0</v>
      </c>
      <c r="Q28" s="159" t="s">
        <v>253</v>
      </c>
      <c r="R28" s="159">
        <v>0</v>
      </c>
      <c r="S28" s="159">
        <v>0</v>
      </c>
      <c r="T28" s="159">
        <v>0</v>
      </c>
      <c r="U28" s="159">
        <v>0</v>
      </c>
      <c r="V28" s="159">
        <v>0</v>
      </c>
      <c r="W28" s="159">
        <v>1</v>
      </c>
      <c r="X28" s="159">
        <v>0</v>
      </c>
      <c r="Y28" s="159" t="s">
        <v>540</v>
      </c>
      <c r="Z28" s="159">
        <v>633660097</v>
      </c>
      <c r="AA28" s="160" t="s">
        <v>230</v>
      </c>
      <c r="AB28" s="160" t="s">
        <v>231</v>
      </c>
      <c r="AC28" s="160" t="s">
        <v>232</v>
      </c>
      <c r="AD28" s="160">
        <v>3</v>
      </c>
      <c r="AE28" s="160"/>
      <c r="AF28" s="160">
        <f t="shared" si="0"/>
        <v>21</v>
      </c>
      <c r="AG28" s="160" t="s">
        <v>233</v>
      </c>
      <c r="AH28" s="160"/>
      <c r="AI28" s="161" t="s">
        <v>234</v>
      </c>
      <c r="AJ28" s="161"/>
      <c r="AK28" s="161"/>
      <c r="AL28" s="161"/>
      <c r="AM28" s="161"/>
      <c r="AN28" s="161"/>
      <c r="AO28" s="163" t="s">
        <v>235</v>
      </c>
      <c r="AU28" s="164" t="s">
        <v>236</v>
      </c>
      <c r="AV28" s="164"/>
      <c r="AW28" s="164"/>
      <c r="AX28" s="164"/>
      <c r="AY28" s="164"/>
      <c r="AZ28" s="164"/>
      <c r="BA28" s="164"/>
      <c r="BB28" s="159" t="s">
        <v>541</v>
      </c>
      <c r="BC28" s="163" t="s">
        <v>222</v>
      </c>
      <c r="BD28" s="163" t="s">
        <v>538</v>
      </c>
      <c r="BE28" s="163">
        <v>13.3</v>
      </c>
      <c r="BF28" s="163" t="s">
        <v>542</v>
      </c>
      <c r="BG28" s="163">
        <v>0</v>
      </c>
      <c r="BH28" s="163">
        <v>12.3</v>
      </c>
      <c r="BI28" s="163" t="s">
        <v>543</v>
      </c>
      <c r="BJ28" s="163">
        <v>0</v>
      </c>
      <c r="BK28" s="163">
        <v>11.3</v>
      </c>
      <c r="BL28" s="163" t="s">
        <v>544</v>
      </c>
      <c r="BM28" s="163">
        <v>0</v>
      </c>
      <c r="BN28" s="165">
        <v>9.6199999999999992</v>
      </c>
      <c r="BO28" s="166"/>
      <c r="BP28" s="164"/>
      <c r="BQ28" s="164"/>
      <c r="BR28" s="164"/>
      <c r="BS28" s="164"/>
      <c r="BT28" s="164"/>
      <c r="BU28" s="164"/>
      <c r="BV28" s="164"/>
      <c r="BW28" s="164"/>
      <c r="BX28" s="164"/>
      <c r="BY28" s="164"/>
      <c r="BZ28" s="164"/>
      <c r="CA28" s="164"/>
      <c r="CB28" s="164"/>
      <c r="CC28" s="164"/>
      <c r="CD28" s="164"/>
      <c r="CE28" s="164"/>
      <c r="CF28" s="164"/>
      <c r="CG28" s="164"/>
      <c r="CH28" s="164"/>
      <c r="CI28" s="164"/>
      <c r="CJ28" s="164"/>
      <c r="CK28" s="164"/>
      <c r="CL28" s="164"/>
      <c r="CM28" s="164"/>
      <c r="CN28" s="164"/>
      <c r="CO28" s="164"/>
      <c r="CP28" s="164"/>
      <c r="CQ28" s="164"/>
      <c r="CR28" s="164"/>
      <c r="CS28" s="164"/>
      <c r="CT28" s="164"/>
      <c r="CU28" s="164"/>
      <c r="CV28" s="164"/>
      <c r="CW28" s="164"/>
      <c r="CX28" s="164"/>
      <c r="CY28" s="164"/>
      <c r="CZ28" s="164"/>
      <c r="DA28" s="167"/>
      <c r="DB28" s="168" t="s">
        <v>241</v>
      </c>
      <c r="DC28" s="163"/>
      <c r="DD28" s="163"/>
      <c r="DE28" s="163"/>
      <c r="DF28" s="163"/>
      <c r="DG28" s="163"/>
      <c r="DH28" s="163"/>
      <c r="DI28" s="163"/>
      <c r="DJ28" s="163"/>
      <c r="DK28" s="163"/>
      <c r="DL28" s="163"/>
      <c r="DM28" s="163"/>
      <c r="DN28" s="161"/>
      <c r="DO28" s="161"/>
      <c r="DP28" s="161"/>
      <c r="DQ28" s="161"/>
      <c r="DR28" s="161"/>
      <c r="DS28" s="161"/>
      <c r="DT28" s="161"/>
      <c r="DU28" s="161"/>
      <c r="DV28" s="161"/>
      <c r="DW28" s="161"/>
      <c r="DX28" s="161"/>
      <c r="DY28" s="161"/>
      <c r="EZ28" s="159" t="s">
        <v>545</v>
      </c>
      <c r="HN28" s="159">
        <v>72975754</v>
      </c>
      <c r="HO28" s="159" t="s">
        <v>546</v>
      </c>
      <c r="HP28" s="159" t="s">
        <v>547</v>
      </c>
      <c r="HR28" s="159" t="s">
        <v>244</v>
      </c>
      <c r="HS28" s="159" t="s">
        <v>245</v>
      </c>
      <c r="HT28" s="159" t="s">
        <v>264</v>
      </c>
      <c r="HV28" s="159">
        <v>29</v>
      </c>
      <c r="HW28" s="169">
        <f t="shared" si="22"/>
        <v>1</v>
      </c>
      <c r="HX28" s="169">
        <f t="shared" si="23"/>
        <v>1</v>
      </c>
      <c r="HY28" s="169">
        <f t="shared" si="1"/>
        <v>1.6800000000000015</v>
      </c>
      <c r="HZ28" s="169">
        <f t="shared" si="2"/>
        <v>0</v>
      </c>
      <c r="IA28" s="169">
        <f t="shared" si="3"/>
        <v>0</v>
      </c>
      <c r="IB28" s="169">
        <f t="shared" si="4"/>
        <v>0</v>
      </c>
      <c r="IC28" s="169">
        <f t="shared" si="5"/>
        <v>0</v>
      </c>
      <c r="ID28" s="169">
        <f t="shared" si="6"/>
        <v>0</v>
      </c>
      <c r="IE28" s="169">
        <f t="shared" si="7"/>
        <v>0</v>
      </c>
      <c r="IF28" s="169">
        <f t="shared" si="8"/>
        <v>0</v>
      </c>
      <c r="IG28" s="169">
        <f t="shared" si="9"/>
        <v>0</v>
      </c>
      <c r="IH28" s="169">
        <f t="shared" si="10"/>
        <v>0</v>
      </c>
      <c r="II28" s="164">
        <f t="shared" si="24"/>
        <v>1.2266666666666672</v>
      </c>
      <c r="IJ28" s="164">
        <f t="shared" si="11"/>
        <v>0</v>
      </c>
      <c r="IK28" s="164">
        <f t="shared" si="12"/>
        <v>0</v>
      </c>
      <c r="IL28" s="164">
        <f t="shared" si="13"/>
        <v>0</v>
      </c>
      <c r="IM28" s="170">
        <f>(II28/1000)*Parameters!$H$2</f>
        <v>3.6186666666666677E-5</v>
      </c>
      <c r="IN28" s="170">
        <f>(IJ28/1000)*Parameters!$H$4</f>
        <v>0</v>
      </c>
      <c r="IO28" s="170">
        <f>(IK28/1000)*Parameters!$H$3</f>
        <v>0</v>
      </c>
      <c r="IP28" s="170">
        <f>(IL28/1000)*Parameters!$H$5</f>
        <v>0</v>
      </c>
      <c r="IQ28" s="171">
        <f t="shared" si="14"/>
        <v>3.6186666666666677E-5</v>
      </c>
      <c r="IR28" s="129">
        <f t="shared" si="15"/>
        <v>1</v>
      </c>
      <c r="IS28" s="129">
        <f t="shared" si="16"/>
        <v>0</v>
      </c>
      <c r="IT28" s="129">
        <f t="shared" si="17"/>
        <v>0</v>
      </c>
      <c r="IU28" s="129">
        <f t="shared" si="18"/>
        <v>0</v>
      </c>
      <c r="IV28" s="172">
        <f t="shared" si="19"/>
        <v>44139</v>
      </c>
      <c r="IW28" s="172">
        <f t="shared" si="20"/>
        <v>44143</v>
      </c>
      <c r="IX28" s="173">
        <f>SUM(M28*Parameters!$L$2,N28*Parameters!$L$3,O28*Parameters!$L$4,P28*Parameters!$L$5)</f>
        <v>3.8</v>
      </c>
      <c r="IY28" s="173">
        <f t="shared" si="21"/>
        <v>0.32280701754385982</v>
      </c>
    </row>
    <row r="29" spans="1:259" ht="15" customHeight="1">
      <c r="A29" s="158" t="s">
        <v>548</v>
      </c>
      <c r="B29" s="159" t="s">
        <v>549</v>
      </c>
      <c r="D29" s="159" t="s">
        <v>221</v>
      </c>
      <c r="E29" s="159" t="s">
        <v>222</v>
      </c>
      <c r="F29" s="159" t="s">
        <v>222</v>
      </c>
      <c r="G29" s="159" t="s">
        <v>222</v>
      </c>
      <c r="H29" s="159" t="s">
        <v>550</v>
      </c>
      <c r="I29" s="159" t="s">
        <v>503</v>
      </c>
      <c r="J29" s="159" t="s">
        <v>467</v>
      </c>
      <c r="K29" s="159" t="s">
        <v>551</v>
      </c>
      <c r="L29" s="159" t="s">
        <v>552</v>
      </c>
      <c r="M29" s="159">
        <v>8</v>
      </c>
      <c r="N29" s="159">
        <v>4</v>
      </c>
      <c r="O29" s="159">
        <v>2</v>
      </c>
      <c r="P29" s="159">
        <v>0</v>
      </c>
      <c r="Q29" s="159" t="s">
        <v>253</v>
      </c>
      <c r="R29" s="159">
        <v>0</v>
      </c>
      <c r="S29" s="159">
        <v>0</v>
      </c>
      <c r="T29" s="159">
        <v>0</v>
      </c>
      <c r="U29" s="159">
        <v>0</v>
      </c>
      <c r="V29" s="159">
        <v>0</v>
      </c>
      <c r="W29" s="159">
        <v>1</v>
      </c>
      <c r="X29" s="159">
        <v>0</v>
      </c>
      <c r="Y29" s="159" t="s">
        <v>553</v>
      </c>
      <c r="Z29" s="159">
        <v>634226828</v>
      </c>
      <c r="AA29" s="160" t="s">
        <v>230</v>
      </c>
      <c r="AB29" s="160" t="s">
        <v>231</v>
      </c>
      <c r="AC29" s="160" t="s">
        <v>232</v>
      </c>
      <c r="AD29" s="160">
        <v>3.5</v>
      </c>
      <c r="AE29" s="160"/>
      <c r="AF29" s="160">
        <f t="shared" si="0"/>
        <v>24.5</v>
      </c>
      <c r="AG29" s="160" t="s">
        <v>233</v>
      </c>
      <c r="AH29" s="160"/>
      <c r="AI29" s="161" t="s">
        <v>234</v>
      </c>
      <c r="AJ29" s="161"/>
      <c r="AK29" s="161"/>
      <c r="AL29" s="161"/>
      <c r="AM29" s="161"/>
      <c r="AN29" s="161"/>
      <c r="AO29" s="163" t="s">
        <v>235</v>
      </c>
      <c r="AU29" s="164" t="s">
        <v>236</v>
      </c>
      <c r="AV29" s="164"/>
      <c r="AW29" s="164"/>
      <c r="AX29" s="164"/>
      <c r="AY29" s="164"/>
      <c r="AZ29" s="164"/>
      <c r="BA29" s="164"/>
      <c r="BB29" s="159" t="s">
        <v>554</v>
      </c>
      <c r="BC29" s="163" t="s">
        <v>222</v>
      </c>
      <c r="BD29" s="163" t="s">
        <v>555</v>
      </c>
      <c r="BE29" s="163">
        <v>13.25</v>
      </c>
      <c r="BF29" s="163" t="s">
        <v>556</v>
      </c>
      <c r="BG29" s="163">
        <v>0</v>
      </c>
      <c r="BH29" s="163">
        <v>10.8</v>
      </c>
      <c r="BI29" s="163" t="s">
        <v>557</v>
      </c>
      <c r="BJ29" s="163">
        <v>0</v>
      </c>
      <c r="BK29" s="163">
        <v>7.5</v>
      </c>
      <c r="BL29" s="163" t="s">
        <v>558</v>
      </c>
      <c r="BM29" s="163">
        <v>0</v>
      </c>
      <c r="BN29" s="165">
        <v>5.14</v>
      </c>
      <c r="BO29" s="166" t="s">
        <v>559</v>
      </c>
      <c r="BP29" s="164"/>
      <c r="BQ29" s="164"/>
      <c r="BR29" s="164"/>
      <c r="BS29" s="164"/>
      <c r="BT29" s="164"/>
      <c r="BU29" s="164"/>
      <c r="BV29" s="164"/>
      <c r="BW29" s="164"/>
      <c r="BX29" s="164"/>
      <c r="BY29" s="164"/>
      <c r="BZ29" s="164"/>
      <c r="CA29" s="164"/>
      <c r="CB29" s="164"/>
      <c r="CC29" s="164"/>
      <c r="CD29" s="164"/>
      <c r="CE29" s="164"/>
      <c r="CF29" s="164"/>
      <c r="CG29" s="164"/>
      <c r="CH29" s="164"/>
      <c r="CI29" s="164"/>
      <c r="CJ29" s="164"/>
      <c r="CK29" s="164"/>
      <c r="CL29" s="164"/>
      <c r="CM29" s="164"/>
      <c r="CN29" s="164"/>
      <c r="CO29" s="164"/>
      <c r="CP29" s="164"/>
      <c r="CQ29" s="164"/>
      <c r="CR29" s="164"/>
      <c r="CS29" s="164"/>
      <c r="CT29" s="164"/>
      <c r="CU29" s="164"/>
      <c r="CV29" s="164"/>
      <c r="CW29" s="164"/>
      <c r="CX29" s="164"/>
      <c r="CY29" s="164"/>
      <c r="CZ29" s="164"/>
      <c r="DA29" s="167"/>
      <c r="DB29" s="168" t="s">
        <v>241</v>
      </c>
      <c r="DC29" s="163"/>
      <c r="DD29" s="163"/>
      <c r="DE29" s="163"/>
      <c r="DF29" s="163"/>
      <c r="DG29" s="163"/>
      <c r="DH29" s="163"/>
      <c r="DI29" s="163"/>
      <c r="DJ29" s="163"/>
      <c r="DK29" s="163"/>
      <c r="DL29" s="163"/>
      <c r="DM29" s="163"/>
      <c r="DN29" s="161"/>
      <c r="DO29" s="161"/>
      <c r="DP29" s="161"/>
      <c r="DQ29" s="161"/>
      <c r="DR29" s="161"/>
      <c r="DS29" s="161"/>
      <c r="DT29" s="161"/>
      <c r="DU29" s="161"/>
      <c r="DV29" s="161"/>
      <c r="DW29" s="161"/>
      <c r="DX29" s="161"/>
      <c r="DY29" s="161"/>
      <c r="HN29" s="159">
        <v>72975750</v>
      </c>
      <c r="HO29" s="159" t="s">
        <v>560</v>
      </c>
      <c r="HP29" s="159" t="s">
        <v>561</v>
      </c>
      <c r="HR29" s="159" t="s">
        <v>244</v>
      </c>
      <c r="HS29" s="159" t="s">
        <v>245</v>
      </c>
      <c r="HT29" s="159" t="s">
        <v>264</v>
      </c>
      <c r="HV29" s="159">
        <v>30</v>
      </c>
      <c r="HW29" s="169">
        <f t="shared" si="22"/>
        <v>2.4499999999999993</v>
      </c>
      <c r="HX29" s="169">
        <f t="shared" si="23"/>
        <v>3.3000000000000007</v>
      </c>
      <c r="HY29" s="169">
        <f t="shared" si="1"/>
        <v>2.3600000000000003</v>
      </c>
      <c r="HZ29" s="169">
        <f t="shared" si="2"/>
        <v>0</v>
      </c>
      <c r="IA29" s="169">
        <f t="shared" si="3"/>
        <v>0</v>
      </c>
      <c r="IB29" s="169">
        <f t="shared" si="4"/>
        <v>0</v>
      </c>
      <c r="IC29" s="169">
        <f t="shared" si="5"/>
        <v>0</v>
      </c>
      <c r="ID29" s="169">
        <f t="shared" si="6"/>
        <v>0</v>
      </c>
      <c r="IE29" s="169">
        <f t="shared" si="7"/>
        <v>0</v>
      </c>
      <c r="IF29" s="169">
        <f t="shared" si="8"/>
        <v>0</v>
      </c>
      <c r="IG29" s="169">
        <f t="shared" si="9"/>
        <v>0</v>
      </c>
      <c r="IH29" s="169">
        <f t="shared" si="10"/>
        <v>0</v>
      </c>
      <c r="II29" s="164">
        <f t="shared" si="24"/>
        <v>2.7033333333333331</v>
      </c>
      <c r="IJ29" s="164">
        <f t="shared" si="11"/>
        <v>0</v>
      </c>
      <c r="IK29" s="164">
        <f t="shared" si="12"/>
        <v>0</v>
      </c>
      <c r="IL29" s="164">
        <f t="shared" si="13"/>
        <v>0</v>
      </c>
      <c r="IM29" s="170">
        <f>(II29/1000)*Parameters!$H$2</f>
        <v>7.974833333333333E-5</v>
      </c>
      <c r="IN29" s="170">
        <f>(IJ29/1000)*Parameters!$H$4</f>
        <v>0</v>
      </c>
      <c r="IO29" s="170">
        <f>(IK29/1000)*Parameters!$H$3</f>
        <v>0</v>
      </c>
      <c r="IP29" s="170">
        <f>(IL29/1000)*Parameters!$H$5</f>
        <v>0</v>
      </c>
      <c r="IQ29" s="171">
        <f t="shared" si="14"/>
        <v>7.974833333333333E-5</v>
      </c>
      <c r="IR29" s="129">
        <f t="shared" si="15"/>
        <v>1</v>
      </c>
      <c r="IS29" s="129">
        <f t="shared" si="16"/>
        <v>0</v>
      </c>
      <c r="IT29" s="129">
        <f t="shared" si="17"/>
        <v>0</v>
      </c>
      <c r="IU29" s="129">
        <f t="shared" si="18"/>
        <v>0</v>
      </c>
      <c r="IV29" s="172">
        <f t="shared" si="19"/>
        <v>44130</v>
      </c>
      <c r="IW29" s="172">
        <f t="shared" si="20"/>
        <v>44136</v>
      </c>
      <c r="IX29" s="173">
        <f>SUM(M29*Parameters!$L$2,N29*Parameters!$L$3,O29*Parameters!$L$4,P29*Parameters!$L$5)</f>
        <v>9.1999999999999993</v>
      </c>
      <c r="IY29" s="173">
        <f t="shared" si="21"/>
        <v>0.29384057971014493</v>
      </c>
    </row>
    <row r="30" spans="1:259" ht="15" customHeight="1">
      <c r="A30" s="158" t="s">
        <v>562</v>
      </c>
      <c r="B30" s="159" t="s">
        <v>563</v>
      </c>
      <c r="D30" s="159" t="s">
        <v>221</v>
      </c>
      <c r="E30" s="159" t="s">
        <v>222</v>
      </c>
      <c r="F30" s="159" t="s">
        <v>222</v>
      </c>
      <c r="G30" s="159" t="s">
        <v>222</v>
      </c>
      <c r="H30" s="159" t="s">
        <v>564</v>
      </c>
      <c r="I30" s="159" t="s">
        <v>565</v>
      </c>
      <c r="J30" s="159" t="s">
        <v>467</v>
      </c>
      <c r="K30" s="159" t="s">
        <v>566</v>
      </c>
      <c r="L30" s="159" t="s">
        <v>567</v>
      </c>
      <c r="M30" s="159">
        <v>1</v>
      </c>
      <c r="N30" s="159">
        <v>1</v>
      </c>
      <c r="O30" s="159">
        <v>1</v>
      </c>
      <c r="P30" s="159">
        <v>0</v>
      </c>
      <c r="Q30" s="159" t="s">
        <v>253</v>
      </c>
      <c r="R30" s="159">
        <v>0</v>
      </c>
      <c r="S30" s="159">
        <v>0</v>
      </c>
      <c r="T30" s="159">
        <v>0</v>
      </c>
      <c r="U30" s="159">
        <v>0</v>
      </c>
      <c r="V30" s="159">
        <v>0</v>
      </c>
      <c r="W30" s="159">
        <v>1</v>
      </c>
      <c r="X30" s="159">
        <v>0</v>
      </c>
      <c r="Y30" s="159" t="s">
        <v>568</v>
      </c>
      <c r="Z30" s="159">
        <v>637027554</v>
      </c>
      <c r="AA30" s="160" t="s">
        <v>230</v>
      </c>
      <c r="AB30" s="160" t="s">
        <v>231</v>
      </c>
      <c r="AC30" s="160" t="s">
        <v>232</v>
      </c>
      <c r="AD30" s="160">
        <v>3</v>
      </c>
      <c r="AE30" s="160"/>
      <c r="AF30" s="160">
        <f t="shared" si="0"/>
        <v>21</v>
      </c>
      <c r="AG30" s="160" t="s">
        <v>233</v>
      </c>
      <c r="AH30" s="160"/>
      <c r="AI30" s="161" t="s">
        <v>234</v>
      </c>
      <c r="AJ30" s="161"/>
      <c r="AK30" s="161"/>
      <c r="AL30" s="161"/>
      <c r="AM30" s="161"/>
      <c r="AN30" s="161"/>
      <c r="AO30" s="163" t="s">
        <v>235</v>
      </c>
      <c r="AU30" s="164" t="s">
        <v>236</v>
      </c>
      <c r="AV30" s="164"/>
      <c r="AW30" s="164"/>
      <c r="AX30" s="164"/>
      <c r="AY30" s="164"/>
      <c r="AZ30" s="164"/>
      <c r="BA30" s="164"/>
      <c r="BB30" s="159" t="s">
        <v>569</v>
      </c>
      <c r="BC30" s="163" t="s">
        <v>222</v>
      </c>
      <c r="BD30" s="163" t="s">
        <v>570</v>
      </c>
      <c r="BE30" s="163">
        <v>14.2</v>
      </c>
      <c r="BF30" s="163" t="s">
        <v>571</v>
      </c>
      <c r="BG30" s="163">
        <v>0</v>
      </c>
      <c r="BH30" s="163">
        <v>13.4</v>
      </c>
      <c r="BI30" s="163" t="s">
        <v>572</v>
      </c>
      <c r="BJ30" s="163">
        <v>0</v>
      </c>
      <c r="BK30" s="163">
        <v>12.2</v>
      </c>
      <c r="BL30" s="163" t="s">
        <v>573</v>
      </c>
      <c r="BM30" s="163">
        <v>0</v>
      </c>
      <c r="BN30" s="165">
        <v>11.65</v>
      </c>
      <c r="BO30" s="166" t="s">
        <v>559</v>
      </c>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7"/>
      <c r="DB30" s="168" t="s">
        <v>241</v>
      </c>
      <c r="DC30" s="163"/>
      <c r="DD30" s="163"/>
      <c r="DE30" s="163"/>
      <c r="DF30" s="163"/>
      <c r="DG30" s="163"/>
      <c r="DH30" s="163"/>
      <c r="DI30" s="163"/>
      <c r="DJ30" s="163"/>
      <c r="DK30" s="163"/>
      <c r="DL30" s="163"/>
      <c r="DM30" s="163"/>
      <c r="DN30" s="161" t="s">
        <v>241</v>
      </c>
      <c r="DO30" s="161"/>
      <c r="DP30" s="161"/>
      <c r="DQ30" s="161"/>
      <c r="DR30" s="161"/>
      <c r="DS30" s="161"/>
      <c r="DT30" s="161"/>
      <c r="DU30" s="161"/>
      <c r="DV30" s="161"/>
      <c r="DW30" s="161"/>
      <c r="DX30" s="161"/>
      <c r="DY30" s="161"/>
      <c r="DZ30" s="159" t="s">
        <v>241</v>
      </c>
      <c r="EL30" s="159" t="s">
        <v>241</v>
      </c>
      <c r="HN30" s="159">
        <v>72975746</v>
      </c>
      <c r="HO30" s="159" t="s">
        <v>574</v>
      </c>
      <c r="HP30" s="159" t="s">
        <v>575</v>
      </c>
      <c r="HR30" s="159" t="s">
        <v>244</v>
      </c>
      <c r="HS30" s="159" t="s">
        <v>245</v>
      </c>
      <c r="HT30" s="159" t="s">
        <v>264</v>
      </c>
      <c r="HV30" s="159">
        <v>31</v>
      </c>
      <c r="HW30" s="169">
        <f t="shared" si="22"/>
        <v>0.79999999999999893</v>
      </c>
      <c r="HX30" s="169">
        <f t="shared" si="23"/>
        <v>1.2000000000000011</v>
      </c>
      <c r="HY30" s="169">
        <f t="shared" si="1"/>
        <v>0.54999999999999893</v>
      </c>
      <c r="HZ30" s="169">
        <f t="shared" si="2"/>
        <v>0</v>
      </c>
      <c r="IA30" s="169">
        <f t="shared" si="3"/>
        <v>0</v>
      </c>
      <c r="IB30" s="169">
        <f t="shared" si="4"/>
        <v>0</v>
      </c>
      <c r="IC30" s="169">
        <f t="shared" si="5"/>
        <v>0</v>
      </c>
      <c r="ID30" s="169">
        <f t="shared" si="6"/>
        <v>0</v>
      </c>
      <c r="IE30" s="169">
        <f t="shared" si="7"/>
        <v>0</v>
      </c>
      <c r="IF30" s="169">
        <f t="shared" si="8"/>
        <v>0</v>
      </c>
      <c r="IG30" s="169">
        <f t="shared" si="9"/>
        <v>0</v>
      </c>
      <c r="IH30" s="169">
        <f t="shared" si="10"/>
        <v>0</v>
      </c>
      <c r="II30" s="164">
        <f t="shared" si="24"/>
        <v>0.84999999999999964</v>
      </c>
      <c r="IJ30" s="164">
        <f t="shared" si="11"/>
        <v>0</v>
      </c>
      <c r="IK30" s="164">
        <f t="shared" si="12"/>
        <v>0</v>
      </c>
      <c r="IL30" s="164">
        <f t="shared" si="13"/>
        <v>0</v>
      </c>
      <c r="IM30" s="170">
        <f>(II30/1000)*Parameters!$H$2</f>
        <v>2.5074999999999986E-5</v>
      </c>
      <c r="IN30" s="170">
        <f>(IJ30/1000)*Parameters!$H$4</f>
        <v>0</v>
      </c>
      <c r="IO30" s="170">
        <f>(IK30/1000)*Parameters!$H$3</f>
        <v>0</v>
      </c>
      <c r="IP30" s="170">
        <f>(IL30/1000)*Parameters!$H$5</f>
        <v>0</v>
      </c>
      <c r="IQ30" s="171">
        <f t="shared" si="14"/>
        <v>2.5074999999999986E-5</v>
      </c>
      <c r="IR30" s="129">
        <f t="shared" si="15"/>
        <v>1</v>
      </c>
      <c r="IS30" s="129">
        <f t="shared" si="16"/>
        <v>0</v>
      </c>
      <c r="IT30" s="129">
        <f t="shared" si="17"/>
        <v>0</v>
      </c>
      <c r="IU30" s="129">
        <f t="shared" si="18"/>
        <v>0</v>
      </c>
      <c r="IV30" s="172">
        <f t="shared" si="19"/>
        <v>44112</v>
      </c>
      <c r="IW30" s="172">
        <f t="shared" si="20"/>
        <v>44115</v>
      </c>
      <c r="IX30" s="173">
        <f>SUM(M30*Parameters!$L$2,N30*Parameters!$L$3,O30*Parameters!$L$4,P30*Parameters!$L$5)</f>
        <v>2.2999999999999998</v>
      </c>
      <c r="IY30" s="173">
        <f t="shared" si="21"/>
        <v>0.36956521739130421</v>
      </c>
    </row>
    <row r="31" spans="1:259" ht="15" customHeight="1">
      <c r="A31" s="158" t="s">
        <v>576</v>
      </c>
      <c r="B31" s="159" t="s">
        <v>577</v>
      </c>
      <c r="D31" s="159" t="s">
        <v>221</v>
      </c>
      <c r="E31" s="159" t="s">
        <v>222</v>
      </c>
      <c r="F31" s="159" t="s">
        <v>222</v>
      </c>
      <c r="G31" s="159" t="s">
        <v>222</v>
      </c>
      <c r="H31" s="159" t="s">
        <v>578</v>
      </c>
      <c r="I31" s="159" t="s">
        <v>579</v>
      </c>
      <c r="J31" s="159" t="s">
        <v>298</v>
      </c>
      <c r="K31" s="159" t="s">
        <v>580</v>
      </c>
      <c r="L31" s="159" t="s">
        <v>581</v>
      </c>
      <c r="M31" s="159">
        <v>4</v>
      </c>
      <c r="N31" s="159">
        <v>2</v>
      </c>
      <c r="O31" s="159">
        <v>1</v>
      </c>
      <c r="P31" s="159">
        <v>0</v>
      </c>
      <c r="Q31" s="159" t="s">
        <v>582</v>
      </c>
      <c r="R31" s="159">
        <v>0</v>
      </c>
      <c r="S31" s="159">
        <v>0</v>
      </c>
      <c r="T31" s="159">
        <v>0</v>
      </c>
      <c r="U31" s="159">
        <v>0</v>
      </c>
      <c r="V31" s="159">
        <v>0</v>
      </c>
      <c r="W31" s="159">
        <v>0</v>
      </c>
      <c r="X31" s="159">
        <v>1</v>
      </c>
      <c r="Y31" s="159" t="s">
        <v>583</v>
      </c>
      <c r="Z31" s="159">
        <v>616676863</v>
      </c>
      <c r="AA31" s="160" t="s">
        <v>255</v>
      </c>
      <c r="AB31" s="160" t="s">
        <v>256</v>
      </c>
      <c r="AC31" s="160" t="s">
        <v>232</v>
      </c>
      <c r="AD31" s="160">
        <v>2</v>
      </c>
      <c r="AE31" s="160"/>
      <c r="AF31" s="160">
        <f t="shared" si="0"/>
        <v>14</v>
      </c>
      <c r="AG31" s="160" t="s">
        <v>233</v>
      </c>
      <c r="AH31" s="160"/>
      <c r="AI31" s="161" t="s">
        <v>230</v>
      </c>
      <c r="AJ31" s="161" t="s">
        <v>231</v>
      </c>
      <c r="AK31" s="161"/>
      <c r="AL31" s="161"/>
      <c r="AM31" s="161"/>
      <c r="AN31" s="161"/>
      <c r="AO31" s="163" t="s">
        <v>235</v>
      </c>
      <c r="AU31" s="164" t="s">
        <v>236</v>
      </c>
      <c r="AV31" s="164"/>
      <c r="AW31" s="164"/>
      <c r="AX31" s="164"/>
      <c r="AY31" s="164"/>
      <c r="AZ31" s="164"/>
      <c r="BA31" s="164"/>
      <c r="BB31" s="159" t="s">
        <v>257</v>
      </c>
      <c r="BC31" s="163" t="s">
        <v>222</v>
      </c>
      <c r="BD31" s="163" t="s">
        <v>584</v>
      </c>
      <c r="BE31" s="163">
        <v>39</v>
      </c>
      <c r="BF31" s="163" t="s">
        <v>585</v>
      </c>
      <c r="BG31" s="163">
        <v>0</v>
      </c>
      <c r="BH31" s="163">
        <v>37</v>
      </c>
      <c r="BI31" s="163" t="s">
        <v>586</v>
      </c>
      <c r="BJ31" s="163">
        <v>0</v>
      </c>
      <c r="BK31" s="163">
        <v>35.5</v>
      </c>
      <c r="BL31" s="163" t="s">
        <v>587</v>
      </c>
      <c r="BM31" s="163">
        <v>0</v>
      </c>
      <c r="BN31" s="165">
        <v>33.5</v>
      </c>
      <c r="BO31" s="166" t="s">
        <v>559</v>
      </c>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7"/>
      <c r="DB31" s="168" t="s">
        <v>222</v>
      </c>
      <c r="DC31" s="163" t="s">
        <v>588</v>
      </c>
      <c r="DD31" s="163">
        <v>12</v>
      </c>
      <c r="DE31" s="163" t="s">
        <v>589</v>
      </c>
      <c r="DF31" s="163">
        <v>0</v>
      </c>
      <c r="DG31" s="163">
        <v>11.5</v>
      </c>
      <c r="DH31" s="163" t="s">
        <v>590</v>
      </c>
      <c r="DI31" s="163">
        <v>0</v>
      </c>
      <c r="DJ31" s="163">
        <v>11.1</v>
      </c>
      <c r="DK31" s="163" t="s">
        <v>591</v>
      </c>
      <c r="DL31" s="163">
        <v>0</v>
      </c>
      <c r="DM31" s="163">
        <v>10.5</v>
      </c>
      <c r="DN31" s="161" t="s">
        <v>241</v>
      </c>
      <c r="DO31" s="161"/>
      <c r="DP31" s="161"/>
      <c r="DQ31" s="161"/>
      <c r="DR31" s="161"/>
      <c r="DS31" s="161"/>
      <c r="DT31" s="161"/>
      <c r="DU31" s="161"/>
      <c r="DV31" s="161"/>
      <c r="DW31" s="161"/>
      <c r="DX31" s="161"/>
      <c r="DY31" s="161"/>
      <c r="DZ31" s="159" t="s">
        <v>241</v>
      </c>
      <c r="EL31" s="159" t="s">
        <v>241</v>
      </c>
      <c r="EZ31" s="159" t="s">
        <v>592</v>
      </c>
      <c r="HN31" s="159">
        <v>72910155</v>
      </c>
      <c r="HO31" s="159" t="s">
        <v>593</v>
      </c>
      <c r="HP31" s="159" t="s">
        <v>594</v>
      </c>
      <c r="HR31" s="159" t="s">
        <v>244</v>
      </c>
      <c r="HS31" s="159" t="s">
        <v>245</v>
      </c>
      <c r="HV31" s="159">
        <v>33</v>
      </c>
      <c r="HW31" s="169">
        <f t="shared" si="22"/>
        <v>2</v>
      </c>
      <c r="HX31" s="169">
        <f t="shared" si="23"/>
        <v>1.5</v>
      </c>
      <c r="HY31" s="169">
        <f t="shared" si="1"/>
        <v>2</v>
      </c>
      <c r="HZ31" s="169">
        <f t="shared" si="2"/>
        <v>0</v>
      </c>
      <c r="IA31" s="169">
        <f t="shared" si="3"/>
        <v>0</v>
      </c>
      <c r="IB31" s="169">
        <f t="shared" si="4"/>
        <v>0</v>
      </c>
      <c r="IC31" s="169">
        <f t="shared" si="5"/>
        <v>0.5</v>
      </c>
      <c r="ID31" s="169">
        <f t="shared" si="6"/>
        <v>0.40000000000000036</v>
      </c>
      <c r="IE31" s="169">
        <f t="shared" si="7"/>
        <v>0.59999999999999964</v>
      </c>
      <c r="IF31" s="169">
        <f t="shared" si="8"/>
        <v>0</v>
      </c>
      <c r="IG31" s="169">
        <f t="shared" si="9"/>
        <v>0</v>
      </c>
      <c r="IH31" s="169">
        <f t="shared" si="10"/>
        <v>0</v>
      </c>
      <c r="II31" s="164">
        <f t="shared" si="24"/>
        <v>1.8333333333333333</v>
      </c>
      <c r="IJ31" s="164">
        <f t="shared" si="11"/>
        <v>0</v>
      </c>
      <c r="IK31" s="164">
        <f t="shared" si="12"/>
        <v>0.5</v>
      </c>
      <c r="IL31" s="164">
        <f t="shared" si="13"/>
        <v>0</v>
      </c>
      <c r="IM31" s="170">
        <f>(II31/1000)*Parameters!$H$2</f>
        <v>5.4083333333333331E-5</v>
      </c>
      <c r="IN31" s="170">
        <f>(IJ31/1000)*Parameters!$H$4</f>
        <v>0</v>
      </c>
      <c r="IO31" s="170">
        <f>(IK31/1000)*Parameters!$H$3</f>
        <v>2.3650000000000002E-5</v>
      </c>
      <c r="IP31" s="170">
        <f>(IL31/1000)*Parameters!$H$5</f>
        <v>0</v>
      </c>
      <c r="IQ31" s="171">
        <f t="shared" si="14"/>
        <v>7.773333333333333E-5</v>
      </c>
      <c r="IR31" s="129">
        <f t="shared" si="15"/>
        <v>0.69575471698113212</v>
      </c>
      <c r="IS31" s="129">
        <f t="shared" si="16"/>
        <v>0</v>
      </c>
      <c r="IT31" s="129">
        <f t="shared" si="17"/>
        <v>0.30424528301886794</v>
      </c>
      <c r="IU31" s="129">
        <f t="shared" si="18"/>
        <v>0</v>
      </c>
      <c r="IV31" s="172">
        <f t="shared" si="19"/>
        <v>44138</v>
      </c>
      <c r="IW31" s="172">
        <f t="shared" si="20"/>
        <v>44143</v>
      </c>
      <c r="IX31" s="173">
        <f>SUM(M31*Parameters!$L$2,N31*Parameters!$L$3,O31*Parameters!$L$4,P31*Parameters!$L$5)</f>
        <v>4.5999999999999996</v>
      </c>
      <c r="IY31" s="173">
        <f t="shared" si="21"/>
        <v>0.39855072463768115</v>
      </c>
    </row>
    <row r="32" spans="1:259" ht="15" customHeight="1">
      <c r="A32" s="158" t="s">
        <v>595</v>
      </c>
      <c r="B32" s="159" t="s">
        <v>596</v>
      </c>
      <c r="D32" s="159" t="s">
        <v>221</v>
      </c>
      <c r="E32" s="159" t="s">
        <v>222</v>
      </c>
      <c r="F32" s="159" t="s">
        <v>222</v>
      </c>
      <c r="G32" s="159" t="s">
        <v>222</v>
      </c>
      <c r="H32" s="159" t="s">
        <v>578</v>
      </c>
      <c r="I32" s="159" t="s">
        <v>579</v>
      </c>
      <c r="J32" s="159" t="s">
        <v>298</v>
      </c>
      <c r="K32" s="159" t="s">
        <v>597</v>
      </c>
      <c r="L32" s="159" t="s">
        <v>598</v>
      </c>
      <c r="M32" s="159">
        <v>7</v>
      </c>
      <c r="N32" s="159">
        <v>3</v>
      </c>
      <c r="O32" s="159">
        <v>2</v>
      </c>
      <c r="P32" s="159">
        <v>1</v>
      </c>
      <c r="Q32" s="159" t="s">
        <v>582</v>
      </c>
      <c r="R32" s="159">
        <v>0</v>
      </c>
      <c r="S32" s="159">
        <v>0</v>
      </c>
      <c r="T32" s="159">
        <v>0</v>
      </c>
      <c r="U32" s="159">
        <v>0</v>
      </c>
      <c r="V32" s="159">
        <v>0</v>
      </c>
      <c r="W32" s="159">
        <v>0</v>
      </c>
      <c r="X32" s="159">
        <v>1</v>
      </c>
      <c r="Y32" s="159" t="s">
        <v>599</v>
      </c>
      <c r="Z32" s="159">
        <v>618336321</v>
      </c>
      <c r="AA32" s="160" t="s">
        <v>230</v>
      </c>
      <c r="AB32" s="160" t="s">
        <v>231</v>
      </c>
      <c r="AC32" s="160" t="s">
        <v>232</v>
      </c>
      <c r="AD32" s="160">
        <v>3</v>
      </c>
      <c r="AE32" s="160"/>
      <c r="AF32" s="160">
        <f t="shared" si="0"/>
        <v>21</v>
      </c>
      <c r="AG32" s="160" t="s">
        <v>233</v>
      </c>
      <c r="AH32" s="160"/>
      <c r="AI32" s="161" t="s">
        <v>234</v>
      </c>
      <c r="AJ32" s="161"/>
      <c r="AK32" s="161"/>
      <c r="AL32" s="161"/>
      <c r="AM32" s="161"/>
      <c r="AN32" s="161"/>
      <c r="AO32" s="163" t="s">
        <v>235</v>
      </c>
      <c r="AU32" s="164" t="s">
        <v>236</v>
      </c>
      <c r="AV32" s="164"/>
      <c r="AW32" s="164"/>
      <c r="AX32" s="164"/>
      <c r="AY32" s="164"/>
      <c r="AZ32" s="164"/>
      <c r="BA32" s="164"/>
      <c r="BB32" s="159" t="s">
        <v>272</v>
      </c>
      <c r="BC32" s="163" t="s">
        <v>222</v>
      </c>
      <c r="BD32" s="163" t="s">
        <v>368</v>
      </c>
      <c r="BE32" s="163">
        <v>81</v>
      </c>
      <c r="BF32" s="163" t="s">
        <v>600</v>
      </c>
      <c r="BG32" s="163">
        <v>0</v>
      </c>
      <c r="BH32" s="163">
        <v>76</v>
      </c>
      <c r="BI32" s="163" t="s">
        <v>601</v>
      </c>
      <c r="BJ32" s="163">
        <v>0</v>
      </c>
      <c r="BK32" s="163">
        <v>70</v>
      </c>
      <c r="BL32" s="163" t="s">
        <v>602</v>
      </c>
      <c r="BM32" s="163">
        <v>5</v>
      </c>
      <c r="BN32" s="165">
        <v>70</v>
      </c>
      <c r="BO32" s="166" t="s">
        <v>559</v>
      </c>
      <c r="BP32" s="164"/>
      <c r="BQ32" s="164"/>
      <c r="BR32" s="164"/>
      <c r="BS32" s="164"/>
      <c r="BT32" s="164"/>
      <c r="BU32" s="164"/>
      <c r="BV32" s="164"/>
      <c r="BW32" s="164"/>
      <c r="BX32" s="164"/>
      <c r="BY32" s="164"/>
      <c r="BZ32" s="164"/>
      <c r="CA32" s="164"/>
      <c r="CB32" s="164"/>
      <c r="CC32" s="164"/>
      <c r="CD32" s="164"/>
      <c r="CE32" s="164"/>
      <c r="CF32" s="164"/>
      <c r="CG32" s="164"/>
      <c r="CH32" s="164"/>
      <c r="CI32" s="164"/>
      <c r="CJ32" s="164"/>
      <c r="CK32" s="164"/>
      <c r="CL32" s="164"/>
      <c r="CM32" s="164"/>
      <c r="CN32" s="164"/>
      <c r="CO32" s="164"/>
      <c r="CP32" s="164"/>
      <c r="CQ32" s="164"/>
      <c r="CR32" s="164"/>
      <c r="CS32" s="164"/>
      <c r="CT32" s="164"/>
      <c r="CU32" s="164"/>
      <c r="CV32" s="164"/>
      <c r="CW32" s="164"/>
      <c r="CX32" s="164"/>
      <c r="CY32" s="164"/>
      <c r="CZ32" s="164"/>
      <c r="DA32" s="167"/>
      <c r="DB32" s="168" t="s">
        <v>241</v>
      </c>
      <c r="DC32" s="163"/>
      <c r="DD32" s="163"/>
      <c r="DE32" s="163"/>
      <c r="DF32" s="163"/>
      <c r="DG32" s="163"/>
      <c r="DH32" s="163"/>
      <c r="DI32" s="163"/>
      <c r="DJ32" s="163"/>
      <c r="DK32" s="163"/>
      <c r="DL32" s="163"/>
      <c r="DM32" s="163"/>
      <c r="DN32" s="161" t="s">
        <v>241</v>
      </c>
      <c r="DO32" s="161"/>
      <c r="DP32" s="161"/>
      <c r="DQ32" s="161"/>
      <c r="DR32" s="161"/>
      <c r="DS32" s="161"/>
      <c r="DT32" s="161"/>
      <c r="DU32" s="161"/>
      <c r="DV32" s="161"/>
      <c r="DW32" s="161"/>
      <c r="DX32" s="161"/>
      <c r="DY32" s="161"/>
      <c r="DZ32" s="159" t="s">
        <v>241</v>
      </c>
      <c r="EL32" s="159" t="s">
        <v>241</v>
      </c>
      <c r="EZ32" s="159" t="s">
        <v>603</v>
      </c>
      <c r="HN32" s="159">
        <v>72910156</v>
      </c>
      <c r="HO32" s="159" t="s">
        <v>604</v>
      </c>
      <c r="HP32" s="159" t="s">
        <v>605</v>
      </c>
      <c r="HR32" s="159" t="s">
        <v>244</v>
      </c>
      <c r="HS32" s="159" t="s">
        <v>245</v>
      </c>
      <c r="HV32" s="159">
        <v>34</v>
      </c>
      <c r="HW32" s="169">
        <f t="shared" si="22"/>
        <v>5</v>
      </c>
      <c r="HX32" s="169">
        <f t="shared" si="23"/>
        <v>6</v>
      </c>
      <c r="HY32" s="169">
        <f t="shared" si="1"/>
        <v>5</v>
      </c>
      <c r="HZ32" s="169">
        <f t="shared" si="2"/>
        <v>0</v>
      </c>
      <c r="IA32" s="169">
        <f t="shared" si="3"/>
        <v>0</v>
      </c>
      <c r="IB32" s="169">
        <f t="shared" si="4"/>
        <v>0</v>
      </c>
      <c r="IC32" s="169">
        <f t="shared" si="5"/>
        <v>0</v>
      </c>
      <c r="ID32" s="169">
        <f t="shared" si="6"/>
        <v>0</v>
      </c>
      <c r="IE32" s="169">
        <f t="shared" si="7"/>
        <v>0</v>
      </c>
      <c r="IF32" s="169">
        <f t="shared" si="8"/>
        <v>0</v>
      </c>
      <c r="IG32" s="169">
        <f t="shared" si="9"/>
        <v>0</v>
      </c>
      <c r="IH32" s="169">
        <f t="shared" si="10"/>
        <v>0</v>
      </c>
      <c r="II32" s="164">
        <f t="shared" si="24"/>
        <v>5.333333333333333</v>
      </c>
      <c r="IJ32" s="164">
        <f t="shared" si="11"/>
        <v>0</v>
      </c>
      <c r="IK32" s="164">
        <f t="shared" si="12"/>
        <v>0</v>
      </c>
      <c r="IL32" s="164">
        <f t="shared" si="13"/>
        <v>0</v>
      </c>
      <c r="IM32" s="170">
        <f>(II32/1000)*Parameters!$H$2</f>
        <v>1.5733333333333333E-4</v>
      </c>
      <c r="IN32" s="170">
        <f>(IJ32/1000)*Parameters!$H$4</f>
        <v>0</v>
      </c>
      <c r="IO32" s="170">
        <f>(IK32/1000)*Parameters!$H$3</f>
        <v>0</v>
      </c>
      <c r="IP32" s="170">
        <f>(IL32/1000)*Parameters!$H$5</f>
        <v>0</v>
      </c>
      <c r="IQ32" s="171">
        <f t="shared" si="14"/>
        <v>1.5733333333333333E-4</v>
      </c>
      <c r="IR32" s="129">
        <f t="shared" si="15"/>
        <v>1</v>
      </c>
      <c r="IS32" s="129">
        <f t="shared" si="16"/>
        <v>0</v>
      </c>
      <c r="IT32" s="129">
        <f t="shared" si="17"/>
        <v>0</v>
      </c>
      <c r="IU32" s="129">
        <f t="shared" si="18"/>
        <v>0</v>
      </c>
      <c r="IV32" s="172">
        <f t="shared" si="19"/>
        <v>44138</v>
      </c>
      <c r="IW32" s="172">
        <f t="shared" si="20"/>
        <v>44143</v>
      </c>
      <c r="IX32" s="173">
        <f>SUM(M32*Parameters!$L$2,N32*Parameters!$L$3,O32*Parameters!$L$4,P32*Parameters!$L$5)</f>
        <v>8.7000000000000011</v>
      </c>
      <c r="IY32" s="173">
        <f t="shared" si="21"/>
        <v>0.61302681992337149</v>
      </c>
    </row>
    <row r="33" spans="1:259" ht="15" customHeight="1">
      <c r="A33" s="158" t="s">
        <v>606</v>
      </c>
      <c r="B33" s="159" t="s">
        <v>607</v>
      </c>
      <c r="D33" s="159" t="s">
        <v>221</v>
      </c>
      <c r="E33" s="159" t="s">
        <v>222</v>
      </c>
      <c r="F33" s="159" t="s">
        <v>222</v>
      </c>
      <c r="G33" s="159" t="s">
        <v>222</v>
      </c>
      <c r="H33" s="159" t="s">
        <v>578</v>
      </c>
      <c r="I33" s="159" t="s">
        <v>579</v>
      </c>
      <c r="J33" s="159" t="s">
        <v>298</v>
      </c>
      <c r="K33" s="159" t="s">
        <v>608</v>
      </c>
      <c r="L33" s="159" t="s">
        <v>609</v>
      </c>
      <c r="M33" s="159">
        <v>4</v>
      </c>
      <c r="N33" s="159">
        <v>1</v>
      </c>
      <c r="O33" s="159">
        <v>1</v>
      </c>
      <c r="P33" s="159">
        <v>0</v>
      </c>
      <c r="Q33" s="159" t="s">
        <v>582</v>
      </c>
      <c r="R33" s="159">
        <v>0</v>
      </c>
      <c r="S33" s="159">
        <v>0</v>
      </c>
      <c r="T33" s="159">
        <v>0</v>
      </c>
      <c r="U33" s="159">
        <v>0</v>
      </c>
      <c r="V33" s="159">
        <v>0</v>
      </c>
      <c r="W33" s="159">
        <v>0</v>
      </c>
      <c r="X33" s="159">
        <v>1</v>
      </c>
      <c r="Y33" s="159" t="s">
        <v>610</v>
      </c>
      <c r="Z33" s="159">
        <v>615971227</v>
      </c>
      <c r="AA33" s="160" t="s">
        <v>230</v>
      </c>
      <c r="AB33" s="160" t="s">
        <v>231</v>
      </c>
      <c r="AC33" s="160" t="s">
        <v>232</v>
      </c>
      <c r="AD33" s="160">
        <v>3</v>
      </c>
      <c r="AE33" s="160"/>
      <c r="AF33" s="160">
        <f t="shared" si="0"/>
        <v>21</v>
      </c>
      <c r="AG33" s="160" t="s">
        <v>233</v>
      </c>
      <c r="AH33" s="160"/>
      <c r="AI33" s="161" t="s">
        <v>234</v>
      </c>
      <c r="AJ33" s="161"/>
      <c r="AK33" s="161"/>
      <c r="AL33" s="161"/>
      <c r="AM33" s="161"/>
      <c r="AN33" s="161"/>
      <c r="AO33" s="163" t="s">
        <v>235</v>
      </c>
      <c r="AU33" s="164" t="s">
        <v>236</v>
      </c>
      <c r="AV33" s="164"/>
      <c r="AW33" s="164"/>
      <c r="AX33" s="164"/>
      <c r="AY33" s="164"/>
      <c r="AZ33" s="164"/>
      <c r="BA33" s="164"/>
      <c r="BB33" s="159" t="s">
        <v>272</v>
      </c>
      <c r="BC33" s="163" t="s">
        <v>222</v>
      </c>
      <c r="BD33" s="163" t="s">
        <v>611</v>
      </c>
      <c r="BE33" s="163">
        <v>59</v>
      </c>
      <c r="BF33" s="163" t="s">
        <v>612</v>
      </c>
      <c r="BG33" s="163">
        <v>0</v>
      </c>
      <c r="BH33" s="163">
        <v>56.4</v>
      </c>
      <c r="BI33" s="163" t="s">
        <v>613</v>
      </c>
      <c r="BJ33" s="163">
        <v>0</v>
      </c>
      <c r="BK33" s="163">
        <v>51.8</v>
      </c>
      <c r="BL33" s="163" t="s">
        <v>614</v>
      </c>
      <c r="BM33" s="163">
        <v>0</v>
      </c>
      <c r="BN33" s="165">
        <v>47.8</v>
      </c>
      <c r="BO33" s="166" t="s">
        <v>559</v>
      </c>
      <c r="BP33" s="164"/>
      <c r="BQ33" s="164"/>
      <c r="BR33" s="164"/>
      <c r="BS33" s="164"/>
      <c r="BT33" s="164"/>
      <c r="BU33" s="164"/>
      <c r="BV33" s="164"/>
      <c r="BW33" s="164"/>
      <c r="BX33" s="164"/>
      <c r="BY33" s="164"/>
      <c r="BZ33" s="164"/>
      <c r="CA33" s="164"/>
      <c r="CB33" s="164"/>
      <c r="CC33" s="164"/>
      <c r="CD33" s="164"/>
      <c r="CE33" s="164"/>
      <c r="CF33" s="164"/>
      <c r="CG33" s="164"/>
      <c r="CH33" s="164"/>
      <c r="CI33" s="164"/>
      <c r="CJ33" s="164"/>
      <c r="CK33" s="164"/>
      <c r="CL33" s="164"/>
      <c r="CM33" s="164"/>
      <c r="CN33" s="164"/>
      <c r="CO33" s="164"/>
      <c r="CP33" s="164"/>
      <c r="CQ33" s="164"/>
      <c r="CR33" s="164"/>
      <c r="CS33" s="164"/>
      <c r="CT33" s="164"/>
      <c r="CU33" s="164"/>
      <c r="CV33" s="164"/>
      <c r="CW33" s="164"/>
      <c r="CX33" s="164"/>
      <c r="CY33" s="164"/>
      <c r="CZ33" s="164"/>
      <c r="DA33" s="167"/>
      <c r="DB33" s="168" t="s">
        <v>241</v>
      </c>
      <c r="DC33" s="163"/>
      <c r="DD33" s="163"/>
      <c r="DE33" s="163"/>
      <c r="DF33" s="163"/>
      <c r="DG33" s="163"/>
      <c r="DH33" s="163"/>
      <c r="DI33" s="163"/>
      <c r="DJ33" s="163"/>
      <c r="DK33" s="163"/>
      <c r="DL33" s="163"/>
      <c r="DM33" s="163"/>
      <c r="DN33" s="161" t="s">
        <v>241</v>
      </c>
      <c r="DO33" s="161"/>
      <c r="DP33" s="161"/>
      <c r="DQ33" s="161"/>
      <c r="DR33" s="161"/>
      <c r="DS33" s="161"/>
      <c r="DT33" s="161"/>
      <c r="DU33" s="161"/>
      <c r="DV33" s="161"/>
      <c r="DW33" s="161"/>
      <c r="DX33" s="161"/>
      <c r="DY33" s="161"/>
      <c r="DZ33" s="159" t="s">
        <v>241</v>
      </c>
      <c r="EL33" s="159" t="s">
        <v>241</v>
      </c>
      <c r="EZ33" s="159" t="s">
        <v>615</v>
      </c>
      <c r="HN33" s="159">
        <v>72910161</v>
      </c>
      <c r="HO33" s="159" t="s">
        <v>616</v>
      </c>
      <c r="HP33" s="159" t="s">
        <v>617</v>
      </c>
      <c r="HR33" s="159" t="s">
        <v>244</v>
      </c>
      <c r="HS33" s="159" t="s">
        <v>245</v>
      </c>
      <c r="HV33" s="159">
        <v>37</v>
      </c>
      <c r="HW33" s="169">
        <f t="shared" si="22"/>
        <v>2.6000000000000014</v>
      </c>
      <c r="HX33" s="169">
        <f t="shared" si="23"/>
        <v>4.6000000000000014</v>
      </c>
      <c r="HY33" s="169">
        <f t="shared" si="1"/>
        <v>4</v>
      </c>
      <c r="HZ33" s="169">
        <f t="shared" si="2"/>
        <v>0</v>
      </c>
      <c r="IA33" s="169">
        <f t="shared" si="3"/>
        <v>0</v>
      </c>
      <c r="IB33" s="169">
        <f t="shared" si="4"/>
        <v>0</v>
      </c>
      <c r="IC33" s="169">
        <f t="shared" si="5"/>
        <v>0</v>
      </c>
      <c r="ID33" s="169">
        <f t="shared" si="6"/>
        <v>0</v>
      </c>
      <c r="IE33" s="169">
        <f t="shared" si="7"/>
        <v>0</v>
      </c>
      <c r="IF33" s="169">
        <f t="shared" si="8"/>
        <v>0</v>
      </c>
      <c r="IG33" s="169">
        <f t="shared" si="9"/>
        <v>0</v>
      </c>
      <c r="IH33" s="169">
        <f t="shared" si="10"/>
        <v>0</v>
      </c>
      <c r="II33" s="164">
        <f t="shared" si="24"/>
        <v>3.7333333333333343</v>
      </c>
      <c r="IJ33" s="164">
        <f t="shared" si="11"/>
        <v>0</v>
      </c>
      <c r="IK33" s="164">
        <f t="shared" si="12"/>
        <v>0</v>
      </c>
      <c r="IL33" s="164">
        <f t="shared" si="13"/>
        <v>0</v>
      </c>
      <c r="IM33" s="170">
        <f>(II33/1000)*Parameters!$H$2</f>
        <v>1.1013333333333336E-4</v>
      </c>
      <c r="IN33" s="170">
        <f>(IJ33/1000)*Parameters!$H$4</f>
        <v>0</v>
      </c>
      <c r="IO33" s="170">
        <f>(IK33/1000)*Parameters!$H$3</f>
        <v>0</v>
      </c>
      <c r="IP33" s="170">
        <f>(IL33/1000)*Parameters!$H$5</f>
        <v>0</v>
      </c>
      <c r="IQ33" s="171">
        <f t="shared" si="14"/>
        <v>1.1013333333333336E-4</v>
      </c>
      <c r="IR33" s="129">
        <f t="shared" si="15"/>
        <v>1</v>
      </c>
      <c r="IS33" s="129">
        <f t="shared" si="16"/>
        <v>0</v>
      </c>
      <c r="IT33" s="129">
        <f t="shared" si="17"/>
        <v>0</v>
      </c>
      <c r="IU33" s="129">
        <f t="shared" si="18"/>
        <v>0</v>
      </c>
      <c r="IV33" s="172">
        <f t="shared" si="19"/>
        <v>44138</v>
      </c>
      <c r="IW33" s="172">
        <f t="shared" si="20"/>
        <v>44143</v>
      </c>
      <c r="IX33" s="173">
        <f>SUM(M33*Parameters!$L$2,N33*Parameters!$L$3,O33*Parameters!$L$4,P33*Parameters!$L$5)</f>
        <v>3.8</v>
      </c>
      <c r="IY33" s="173">
        <f t="shared" si="21"/>
        <v>0.98245614035087747</v>
      </c>
    </row>
    <row r="34" spans="1:259" ht="15" customHeight="1">
      <c r="A34" s="158" t="s">
        <v>618</v>
      </c>
      <c r="B34" s="159" t="s">
        <v>619</v>
      </c>
      <c r="D34" s="159" t="s">
        <v>221</v>
      </c>
      <c r="E34" s="159" t="s">
        <v>222</v>
      </c>
      <c r="F34" s="159" t="s">
        <v>222</v>
      </c>
      <c r="G34" s="159" t="s">
        <v>222</v>
      </c>
      <c r="H34" s="159" t="s">
        <v>578</v>
      </c>
      <c r="I34" s="159" t="s">
        <v>579</v>
      </c>
      <c r="J34" s="159" t="s">
        <v>298</v>
      </c>
      <c r="K34" s="159" t="s">
        <v>389</v>
      </c>
      <c r="L34" s="159" t="s">
        <v>620</v>
      </c>
      <c r="M34" s="159">
        <v>6</v>
      </c>
      <c r="N34" s="159">
        <v>1</v>
      </c>
      <c r="O34" s="159">
        <v>1</v>
      </c>
      <c r="P34" s="159">
        <v>1</v>
      </c>
      <c r="Q34" s="159" t="s">
        <v>582</v>
      </c>
      <c r="R34" s="159">
        <v>0</v>
      </c>
      <c r="S34" s="159">
        <v>0</v>
      </c>
      <c r="T34" s="159">
        <v>0</v>
      </c>
      <c r="U34" s="159">
        <v>0</v>
      </c>
      <c r="V34" s="159">
        <v>0</v>
      </c>
      <c r="W34" s="159">
        <v>0</v>
      </c>
      <c r="X34" s="159">
        <v>1</v>
      </c>
      <c r="Y34" s="159" t="s">
        <v>610</v>
      </c>
      <c r="Z34" s="159">
        <v>612508606</v>
      </c>
      <c r="AA34" s="160" t="s">
        <v>230</v>
      </c>
      <c r="AB34" s="160" t="s">
        <v>231</v>
      </c>
      <c r="AC34" s="160" t="s">
        <v>232</v>
      </c>
      <c r="AD34" s="160">
        <v>3</v>
      </c>
      <c r="AE34" s="160"/>
      <c r="AF34" s="160">
        <f t="shared" si="0"/>
        <v>21</v>
      </c>
      <c r="AG34" s="160" t="s">
        <v>233</v>
      </c>
      <c r="AH34" s="160"/>
      <c r="AI34" s="161" t="s">
        <v>234</v>
      </c>
      <c r="AJ34" s="161"/>
      <c r="AK34" s="161"/>
      <c r="AL34" s="161"/>
      <c r="AM34" s="161"/>
      <c r="AN34" s="161"/>
      <c r="AO34" s="163" t="s">
        <v>235</v>
      </c>
      <c r="AU34" s="164" t="s">
        <v>236</v>
      </c>
      <c r="AV34" s="164"/>
      <c r="AW34" s="164"/>
      <c r="AX34" s="164"/>
      <c r="AY34" s="164"/>
      <c r="AZ34" s="164"/>
      <c r="BA34" s="164"/>
      <c r="BB34" s="159" t="s">
        <v>554</v>
      </c>
      <c r="BC34" s="163" t="s">
        <v>222</v>
      </c>
      <c r="BD34" s="163" t="s">
        <v>621</v>
      </c>
      <c r="BE34" s="163">
        <v>49</v>
      </c>
      <c r="BF34" s="163" t="s">
        <v>622</v>
      </c>
      <c r="BG34" s="163">
        <v>13</v>
      </c>
      <c r="BH34" s="163">
        <v>58</v>
      </c>
      <c r="BI34" s="163" t="s">
        <v>623</v>
      </c>
      <c r="BJ34" s="163">
        <v>0</v>
      </c>
      <c r="BK34" s="163">
        <v>52</v>
      </c>
      <c r="BL34" s="163" t="s">
        <v>624</v>
      </c>
      <c r="BM34" s="163">
        <v>5</v>
      </c>
      <c r="BN34" s="165">
        <v>52.5</v>
      </c>
      <c r="BO34" s="166" t="s">
        <v>559</v>
      </c>
      <c r="BP34" s="164"/>
      <c r="BQ34" s="164"/>
      <c r="BR34" s="164"/>
      <c r="BS34" s="164"/>
      <c r="BT34" s="164"/>
      <c r="BU34" s="164"/>
      <c r="BV34" s="164"/>
      <c r="BW34" s="164"/>
      <c r="BX34" s="164"/>
      <c r="BY34" s="164"/>
      <c r="BZ34" s="164"/>
      <c r="CA34" s="164"/>
      <c r="CB34" s="164"/>
      <c r="CC34" s="164"/>
      <c r="CD34" s="164"/>
      <c r="CE34" s="164"/>
      <c r="CF34" s="164"/>
      <c r="CG34" s="164"/>
      <c r="CH34" s="164"/>
      <c r="CI34" s="164"/>
      <c r="CJ34" s="164"/>
      <c r="CK34" s="164"/>
      <c r="CL34" s="164"/>
      <c r="CM34" s="164"/>
      <c r="CN34" s="164"/>
      <c r="CO34" s="164"/>
      <c r="CP34" s="164"/>
      <c r="CQ34" s="164"/>
      <c r="CR34" s="164"/>
      <c r="CS34" s="164"/>
      <c r="CT34" s="164"/>
      <c r="CU34" s="164"/>
      <c r="CV34" s="164"/>
      <c r="CW34" s="164"/>
      <c r="CX34" s="164"/>
      <c r="CY34" s="164"/>
      <c r="CZ34" s="164"/>
      <c r="DA34" s="167"/>
      <c r="DB34" s="168" t="s">
        <v>241</v>
      </c>
      <c r="DC34" s="163"/>
      <c r="DD34" s="163"/>
      <c r="DE34" s="163"/>
      <c r="DF34" s="163"/>
      <c r="DG34" s="163"/>
      <c r="DH34" s="163"/>
      <c r="DI34" s="163"/>
      <c r="DJ34" s="163"/>
      <c r="DK34" s="163"/>
      <c r="DL34" s="163"/>
      <c r="DM34" s="163"/>
      <c r="DN34" s="161" t="s">
        <v>241</v>
      </c>
      <c r="DO34" s="161"/>
      <c r="DP34" s="161"/>
      <c r="DQ34" s="161"/>
      <c r="DR34" s="161"/>
      <c r="DS34" s="161"/>
      <c r="DT34" s="161"/>
      <c r="DU34" s="161"/>
      <c r="DV34" s="161"/>
      <c r="DW34" s="161"/>
      <c r="DX34" s="161"/>
      <c r="DY34" s="161"/>
      <c r="DZ34" s="159" t="s">
        <v>241</v>
      </c>
      <c r="EL34" s="159" t="s">
        <v>241</v>
      </c>
      <c r="HN34" s="159">
        <v>72910163</v>
      </c>
      <c r="HO34" s="159" t="s">
        <v>625</v>
      </c>
      <c r="HP34" s="159" t="s">
        <v>626</v>
      </c>
      <c r="HR34" s="159" t="s">
        <v>244</v>
      </c>
      <c r="HS34" s="159" t="s">
        <v>245</v>
      </c>
      <c r="HV34" s="159">
        <v>38</v>
      </c>
      <c r="HW34" s="169">
        <f t="shared" si="22"/>
        <v>4</v>
      </c>
      <c r="HX34" s="169">
        <f t="shared" si="23"/>
        <v>6</v>
      </c>
      <c r="HY34" s="169">
        <f t="shared" si="1"/>
        <v>4.5</v>
      </c>
      <c r="HZ34" s="169">
        <f t="shared" si="2"/>
        <v>0</v>
      </c>
      <c r="IA34" s="169">
        <f t="shared" si="3"/>
        <v>0</v>
      </c>
      <c r="IB34" s="169">
        <f t="shared" si="4"/>
        <v>0</v>
      </c>
      <c r="IC34" s="169">
        <f t="shared" si="5"/>
        <v>0</v>
      </c>
      <c r="ID34" s="169">
        <f t="shared" si="6"/>
        <v>0</v>
      </c>
      <c r="IE34" s="169">
        <f t="shared" si="7"/>
        <v>0</v>
      </c>
      <c r="IF34" s="169">
        <f t="shared" si="8"/>
        <v>0</v>
      </c>
      <c r="IG34" s="169">
        <f t="shared" si="9"/>
        <v>0</v>
      </c>
      <c r="IH34" s="169">
        <f t="shared" si="10"/>
        <v>0</v>
      </c>
      <c r="II34" s="164">
        <f t="shared" si="24"/>
        <v>4.833333333333333</v>
      </c>
      <c r="IJ34" s="164">
        <f t="shared" si="11"/>
        <v>0</v>
      </c>
      <c r="IK34" s="164">
        <f t="shared" si="12"/>
        <v>0</v>
      </c>
      <c r="IL34" s="164">
        <f t="shared" si="13"/>
        <v>0</v>
      </c>
      <c r="IM34" s="170">
        <f>(II34/1000)*Parameters!$H$2</f>
        <v>1.4258333333333332E-4</v>
      </c>
      <c r="IN34" s="170">
        <f>(IJ34/1000)*Parameters!$H$4</f>
        <v>0</v>
      </c>
      <c r="IO34" s="170">
        <f>(IK34/1000)*Parameters!$H$3</f>
        <v>0</v>
      </c>
      <c r="IP34" s="170">
        <f>(IL34/1000)*Parameters!$H$5</f>
        <v>0</v>
      </c>
      <c r="IQ34" s="171">
        <f t="shared" si="14"/>
        <v>1.4258333333333332E-4</v>
      </c>
      <c r="IR34" s="129">
        <f t="shared" si="15"/>
        <v>1</v>
      </c>
      <c r="IS34" s="129">
        <f t="shared" si="16"/>
        <v>0</v>
      </c>
      <c r="IT34" s="129">
        <f t="shared" si="17"/>
        <v>0</v>
      </c>
      <c r="IU34" s="129">
        <f t="shared" si="18"/>
        <v>0</v>
      </c>
      <c r="IV34" s="172">
        <f t="shared" si="19"/>
        <v>44138</v>
      </c>
      <c r="IW34" s="172">
        <f t="shared" si="20"/>
        <v>44143</v>
      </c>
      <c r="IX34" s="173">
        <f>SUM(M34*Parameters!$L$2,N34*Parameters!$L$3,O34*Parameters!$L$4,P34*Parameters!$L$5)</f>
        <v>5.6</v>
      </c>
      <c r="IY34" s="173">
        <f t="shared" si="21"/>
        <v>0.86309523809523814</v>
      </c>
    </row>
    <row r="35" spans="1:259" ht="15" customHeight="1">
      <c r="A35" s="158" t="s">
        <v>627</v>
      </c>
      <c r="B35" s="159" t="s">
        <v>628</v>
      </c>
      <c r="D35" s="159" t="s">
        <v>221</v>
      </c>
      <c r="E35" s="159" t="s">
        <v>222</v>
      </c>
      <c r="F35" s="159" t="s">
        <v>222</v>
      </c>
      <c r="G35" s="159" t="s">
        <v>222</v>
      </c>
      <c r="H35" s="159" t="s">
        <v>578</v>
      </c>
      <c r="I35" s="159" t="s">
        <v>579</v>
      </c>
      <c r="J35" s="159" t="s">
        <v>298</v>
      </c>
      <c r="K35" s="159" t="s">
        <v>629</v>
      </c>
      <c r="L35" s="159" t="s">
        <v>630</v>
      </c>
      <c r="M35" s="159">
        <v>1</v>
      </c>
      <c r="N35" s="159">
        <v>1</v>
      </c>
      <c r="O35" s="159">
        <v>1</v>
      </c>
      <c r="P35" s="159">
        <v>1</v>
      </c>
      <c r="Q35" s="159" t="s">
        <v>582</v>
      </c>
      <c r="R35" s="159">
        <v>0</v>
      </c>
      <c r="S35" s="159">
        <v>0</v>
      </c>
      <c r="T35" s="159">
        <v>0</v>
      </c>
      <c r="U35" s="159">
        <v>0</v>
      </c>
      <c r="V35" s="159">
        <v>0</v>
      </c>
      <c r="W35" s="159">
        <v>0</v>
      </c>
      <c r="X35" s="159">
        <v>1</v>
      </c>
      <c r="Y35" s="159" t="s">
        <v>631</v>
      </c>
      <c r="Z35" s="159">
        <v>617997481</v>
      </c>
      <c r="AA35" s="160" t="s">
        <v>230</v>
      </c>
      <c r="AB35" s="160" t="s">
        <v>231</v>
      </c>
      <c r="AC35" s="160" t="s">
        <v>232</v>
      </c>
      <c r="AD35" s="160">
        <v>3</v>
      </c>
      <c r="AE35" s="160"/>
      <c r="AF35" s="160">
        <f t="shared" si="0"/>
        <v>21</v>
      </c>
      <c r="AG35" s="160" t="s">
        <v>233</v>
      </c>
      <c r="AH35" s="160"/>
      <c r="AI35" s="161" t="s">
        <v>234</v>
      </c>
      <c r="AJ35" s="161"/>
      <c r="AK35" s="161"/>
      <c r="AL35" s="161"/>
      <c r="AM35" s="161"/>
      <c r="AN35" s="161"/>
      <c r="AO35" s="163" t="s">
        <v>235</v>
      </c>
      <c r="AU35" s="164" t="s">
        <v>236</v>
      </c>
      <c r="AV35" s="164"/>
      <c r="AW35" s="164"/>
      <c r="AX35" s="164"/>
      <c r="AY35" s="164"/>
      <c r="AZ35" s="164"/>
      <c r="BA35" s="164"/>
      <c r="BB35" s="159" t="s">
        <v>632</v>
      </c>
      <c r="BC35" s="163" t="s">
        <v>222</v>
      </c>
      <c r="BD35" s="163" t="s">
        <v>633</v>
      </c>
      <c r="BE35" s="163">
        <v>50</v>
      </c>
      <c r="BF35" s="163" t="s">
        <v>634</v>
      </c>
      <c r="BG35" s="163">
        <v>0</v>
      </c>
      <c r="BH35" s="163">
        <v>48</v>
      </c>
      <c r="BI35" s="163" t="s">
        <v>635</v>
      </c>
      <c r="BJ35" s="163">
        <v>0</v>
      </c>
      <c r="BK35" s="163">
        <v>45.5</v>
      </c>
      <c r="BL35" s="163" t="s">
        <v>636</v>
      </c>
      <c r="BM35" s="163">
        <v>0</v>
      </c>
      <c r="BN35" s="165">
        <v>43</v>
      </c>
      <c r="BO35" s="166" t="s">
        <v>559</v>
      </c>
      <c r="BP35" s="164"/>
      <c r="BQ35" s="164"/>
      <c r="BR35" s="164"/>
      <c r="BS35" s="164"/>
      <c r="BT35" s="164"/>
      <c r="BU35" s="164"/>
      <c r="BV35" s="164"/>
      <c r="BW35" s="164"/>
      <c r="BX35" s="164"/>
      <c r="BY35" s="164"/>
      <c r="BZ35" s="164"/>
      <c r="CA35" s="164"/>
      <c r="CB35" s="164"/>
      <c r="CC35" s="164"/>
      <c r="CD35" s="164"/>
      <c r="CE35" s="164"/>
      <c r="CF35" s="164"/>
      <c r="CG35" s="164"/>
      <c r="CH35" s="164"/>
      <c r="CI35" s="164"/>
      <c r="CJ35" s="164"/>
      <c r="CK35" s="164"/>
      <c r="CL35" s="164"/>
      <c r="CM35" s="164"/>
      <c r="CN35" s="164"/>
      <c r="CO35" s="164"/>
      <c r="CP35" s="164"/>
      <c r="CQ35" s="164"/>
      <c r="CR35" s="164"/>
      <c r="CS35" s="164"/>
      <c r="CT35" s="164"/>
      <c r="CU35" s="164"/>
      <c r="CV35" s="164"/>
      <c r="CW35" s="164"/>
      <c r="CX35" s="164"/>
      <c r="CY35" s="164"/>
      <c r="CZ35" s="164"/>
      <c r="DA35" s="167"/>
      <c r="DB35" s="168" t="s">
        <v>241</v>
      </c>
      <c r="DC35" s="163"/>
      <c r="DD35" s="163"/>
      <c r="DE35" s="163"/>
      <c r="DF35" s="163"/>
      <c r="DG35" s="163"/>
      <c r="DH35" s="163"/>
      <c r="DI35" s="163"/>
      <c r="DJ35" s="163"/>
      <c r="DK35" s="163"/>
      <c r="DL35" s="163"/>
      <c r="DM35" s="163"/>
      <c r="DN35" s="161" t="s">
        <v>241</v>
      </c>
      <c r="DO35" s="161"/>
      <c r="DP35" s="161"/>
      <c r="DQ35" s="161"/>
      <c r="DR35" s="161"/>
      <c r="DS35" s="161"/>
      <c r="DT35" s="161"/>
      <c r="DU35" s="161"/>
      <c r="DV35" s="161"/>
      <c r="DW35" s="161"/>
      <c r="DX35" s="161"/>
      <c r="DY35" s="161"/>
      <c r="DZ35" s="159" t="s">
        <v>241</v>
      </c>
      <c r="EL35" s="159" t="s">
        <v>241</v>
      </c>
      <c r="HN35" s="159">
        <v>72910164</v>
      </c>
      <c r="HO35" s="159" t="s">
        <v>637</v>
      </c>
      <c r="HP35" s="159" t="s">
        <v>638</v>
      </c>
      <c r="HR35" s="159" t="s">
        <v>244</v>
      </c>
      <c r="HS35" s="159" t="s">
        <v>245</v>
      </c>
      <c r="HV35" s="159">
        <v>39</v>
      </c>
      <c r="HW35" s="169">
        <f t="shared" si="22"/>
        <v>2</v>
      </c>
      <c r="HX35" s="169">
        <f t="shared" si="23"/>
        <v>2.5</v>
      </c>
      <c r="HY35" s="169">
        <f t="shared" si="1"/>
        <v>2.5</v>
      </c>
      <c r="HZ35" s="169">
        <f t="shared" si="2"/>
        <v>0</v>
      </c>
      <c r="IA35" s="169">
        <f t="shared" si="3"/>
        <v>0</v>
      </c>
      <c r="IB35" s="169">
        <f t="shared" si="4"/>
        <v>0</v>
      </c>
      <c r="IC35" s="169">
        <f t="shared" si="5"/>
        <v>0</v>
      </c>
      <c r="ID35" s="169">
        <f t="shared" si="6"/>
        <v>0</v>
      </c>
      <c r="IE35" s="169">
        <f t="shared" si="7"/>
        <v>0</v>
      </c>
      <c r="IF35" s="169">
        <f t="shared" si="8"/>
        <v>0</v>
      </c>
      <c r="IG35" s="169">
        <f t="shared" si="9"/>
        <v>0</v>
      </c>
      <c r="IH35" s="169">
        <f t="shared" si="10"/>
        <v>0</v>
      </c>
      <c r="II35" s="164">
        <f t="shared" si="24"/>
        <v>2.3333333333333335</v>
      </c>
      <c r="IJ35" s="164">
        <f t="shared" si="11"/>
        <v>0</v>
      </c>
      <c r="IK35" s="164">
        <f t="shared" si="12"/>
        <v>0</v>
      </c>
      <c r="IL35" s="164">
        <f t="shared" si="13"/>
        <v>0</v>
      </c>
      <c r="IM35" s="170">
        <f>(II35/1000)*Parameters!$H$2</f>
        <v>6.883333333333333E-5</v>
      </c>
      <c r="IN35" s="170">
        <f>(IJ35/1000)*Parameters!$H$4</f>
        <v>0</v>
      </c>
      <c r="IO35" s="170">
        <f>(IK35/1000)*Parameters!$H$3</f>
        <v>0</v>
      </c>
      <c r="IP35" s="170">
        <f>(IL35/1000)*Parameters!$H$5</f>
        <v>0</v>
      </c>
      <c r="IQ35" s="171">
        <f t="shared" si="14"/>
        <v>6.883333333333333E-5</v>
      </c>
      <c r="IR35" s="129">
        <f t="shared" si="15"/>
        <v>1</v>
      </c>
      <c r="IS35" s="129">
        <f t="shared" si="16"/>
        <v>0</v>
      </c>
      <c r="IT35" s="129">
        <f t="shared" si="17"/>
        <v>0</v>
      </c>
      <c r="IU35" s="129">
        <f t="shared" si="18"/>
        <v>0</v>
      </c>
      <c r="IV35" s="172">
        <f t="shared" si="19"/>
        <v>44138</v>
      </c>
      <c r="IW35" s="172">
        <f t="shared" si="20"/>
        <v>44143</v>
      </c>
      <c r="IX35" s="173">
        <f>SUM(M35*Parameters!$L$2,N35*Parameters!$L$3,O35*Parameters!$L$4,P35*Parameters!$L$5)</f>
        <v>3.0999999999999996</v>
      </c>
      <c r="IY35" s="173">
        <f t="shared" si="21"/>
        <v>0.75268817204301086</v>
      </c>
    </row>
    <row r="36" spans="1:259" ht="15" customHeight="1">
      <c r="A36" s="158" t="s">
        <v>639</v>
      </c>
      <c r="B36" s="159" t="s">
        <v>640</v>
      </c>
      <c r="D36" s="159" t="s">
        <v>221</v>
      </c>
      <c r="E36" s="159" t="s">
        <v>222</v>
      </c>
      <c r="F36" s="159" t="s">
        <v>222</v>
      </c>
      <c r="G36" s="159" t="s">
        <v>222</v>
      </c>
      <c r="H36" s="159" t="s">
        <v>578</v>
      </c>
      <c r="I36" s="159" t="s">
        <v>579</v>
      </c>
      <c r="J36" s="159" t="s">
        <v>298</v>
      </c>
      <c r="K36" s="159" t="s">
        <v>641</v>
      </c>
      <c r="L36" s="159" t="s">
        <v>642</v>
      </c>
      <c r="M36" s="159">
        <v>3</v>
      </c>
      <c r="N36" s="159">
        <v>1</v>
      </c>
      <c r="O36" s="159">
        <v>1</v>
      </c>
      <c r="P36" s="159">
        <v>0</v>
      </c>
      <c r="Q36" s="159" t="s">
        <v>582</v>
      </c>
      <c r="R36" s="159">
        <v>0</v>
      </c>
      <c r="S36" s="159">
        <v>0</v>
      </c>
      <c r="T36" s="159">
        <v>0</v>
      </c>
      <c r="U36" s="159">
        <v>0</v>
      </c>
      <c r="V36" s="159">
        <v>0</v>
      </c>
      <c r="W36" s="159">
        <v>0</v>
      </c>
      <c r="X36" s="159">
        <v>1</v>
      </c>
      <c r="Y36" s="159" t="s">
        <v>631</v>
      </c>
      <c r="Z36" s="159">
        <v>615720666</v>
      </c>
      <c r="AA36" s="160" t="s">
        <v>230</v>
      </c>
      <c r="AB36" s="160" t="s">
        <v>231</v>
      </c>
      <c r="AC36" s="160" t="s">
        <v>232</v>
      </c>
      <c r="AD36" s="160">
        <v>3</v>
      </c>
      <c r="AE36" s="160"/>
      <c r="AF36" s="160">
        <f t="shared" si="0"/>
        <v>21</v>
      </c>
      <c r="AG36" s="160" t="s">
        <v>233</v>
      </c>
      <c r="AH36" s="160"/>
      <c r="AI36" s="161" t="s">
        <v>234</v>
      </c>
      <c r="AJ36" s="161"/>
      <c r="AK36" s="161"/>
      <c r="AL36" s="161"/>
      <c r="AM36" s="161"/>
      <c r="AN36" s="161"/>
      <c r="AO36" s="163" t="s">
        <v>235</v>
      </c>
      <c r="AU36" s="164" t="s">
        <v>236</v>
      </c>
      <c r="AV36" s="164"/>
      <c r="AW36" s="164"/>
      <c r="AX36" s="164"/>
      <c r="AY36" s="164"/>
      <c r="AZ36" s="164"/>
      <c r="BA36" s="164"/>
      <c r="BB36" s="159" t="s">
        <v>643</v>
      </c>
      <c r="BC36" s="163" t="s">
        <v>222</v>
      </c>
      <c r="BD36" s="163" t="s">
        <v>644</v>
      </c>
      <c r="BE36" s="163">
        <v>34</v>
      </c>
      <c r="BF36" s="163" t="s">
        <v>645</v>
      </c>
      <c r="BG36" s="163">
        <v>0</v>
      </c>
      <c r="BH36" s="163">
        <v>32</v>
      </c>
      <c r="BI36" s="163" t="s">
        <v>646</v>
      </c>
      <c r="BJ36" s="163">
        <v>0</v>
      </c>
      <c r="BK36" s="163">
        <v>29.5</v>
      </c>
      <c r="BL36" s="163" t="s">
        <v>647</v>
      </c>
      <c r="BM36" s="163">
        <v>0</v>
      </c>
      <c r="BN36" s="165">
        <v>26</v>
      </c>
      <c r="BO36" s="166" t="s">
        <v>559</v>
      </c>
      <c r="BP36" s="164"/>
      <c r="BQ36" s="164"/>
      <c r="BR36" s="164"/>
      <c r="BS36" s="164"/>
      <c r="BT36" s="164"/>
      <c r="BU36" s="164"/>
      <c r="BV36" s="164"/>
      <c r="BW36" s="164"/>
      <c r="BX36" s="164"/>
      <c r="BY36" s="164"/>
      <c r="BZ36" s="164"/>
      <c r="CA36" s="164"/>
      <c r="CB36" s="164"/>
      <c r="CC36" s="164"/>
      <c r="CD36" s="164"/>
      <c r="CE36" s="164"/>
      <c r="CF36" s="164"/>
      <c r="CG36" s="164"/>
      <c r="CH36" s="164"/>
      <c r="CI36" s="164"/>
      <c r="CJ36" s="164"/>
      <c r="CK36" s="164"/>
      <c r="CL36" s="164"/>
      <c r="CM36" s="164"/>
      <c r="CN36" s="164"/>
      <c r="CO36" s="164"/>
      <c r="CP36" s="164"/>
      <c r="CQ36" s="164"/>
      <c r="CR36" s="164"/>
      <c r="CS36" s="164"/>
      <c r="CT36" s="164"/>
      <c r="CU36" s="164"/>
      <c r="CV36" s="164"/>
      <c r="CW36" s="164"/>
      <c r="CX36" s="164"/>
      <c r="CY36" s="164"/>
      <c r="CZ36" s="164"/>
      <c r="DA36" s="167"/>
      <c r="DB36" s="168" t="s">
        <v>241</v>
      </c>
      <c r="DC36" s="163"/>
      <c r="DD36" s="163"/>
      <c r="DE36" s="163"/>
      <c r="DF36" s="163"/>
      <c r="DG36" s="163"/>
      <c r="DH36" s="163"/>
      <c r="DI36" s="163"/>
      <c r="DJ36" s="163"/>
      <c r="DK36" s="163"/>
      <c r="DL36" s="163"/>
      <c r="DM36" s="163"/>
      <c r="DN36" s="161" t="s">
        <v>241</v>
      </c>
      <c r="DO36" s="161"/>
      <c r="DP36" s="161"/>
      <c r="DQ36" s="161"/>
      <c r="DR36" s="161"/>
      <c r="DS36" s="161"/>
      <c r="DT36" s="161"/>
      <c r="DU36" s="161"/>
      <c r="DV36" s="161"/>
      <c r="DW36" s="161"/>
      <c r="DX36" s="161"/>
      <c r="DY36" s="161"/>
      <c r="DZ36" s="159" t="s">
        <v>241</v>
      </c>
      <c r="EL36" s="159" t="s">
        <v>241</v>
      </c>
      <c r="HN36" s="159">
        <v>72910166</v>
      </c>
      <c r="HO36" s="159" t="s">
        <v>648</v>
      </c>
      <c r="HP36" s="159" t="s">
        <v>649</v>
      </c>
      <c r="HR36" s="159" t="s">
        <v>244</v>
      </c>
      <c r="HS36" s="159" t="s">
        <v>245</v>
      </c>
      <c r="HV36" s="159">
        <v>41</v>
      </c>
      <c r="HW36" s="169">
        <f t="shared" si="22"/>
        <v>2</v>
      </c>
      <c r="HX36" s="169">
        <f t="shared" si="23"/>
        <v>2.5</v>
      </c>
      <c r="HY36" s="169">
        <f t="shared" si="1"/>
        <v>3.5</v>
      </c>
      <c r="HZ36" s="169">
        <f t="shared" si="2"/>
        <v>0</v>
      </c>
      <c r="IA36" s="169">
        <f t="shared" si="3"/>
        <v>0</v>
      </c>
      <c r="IB36" s="169">
        <f t="shared" si="4"/>
        <v>0</v>
      </c>
      <c r="IC36" s="169">
        <f t="shared" si="5"/>
        <v>0</v>
      </c>
      <c r="ID36" s="169">
        <f t="shared" si="6"/>
        <v>0</v>
      </c>
      <c r="IE36" s="169">
        <f t="shared" si="7"/>
        <v>0</v>
      </c>
      <c r="IF36" s="169">
        <f t="shared" si="8"/>
        <v>0</v>
      </c>
      <c r="IG36" s="169">
        <f t="shared" si="9"/>
        <v>0</v>
      </c>
      <c r="IH36" s="169">
        <f t="shared" si="10"/>
        <v>0</v>
      </c>
      <c r="II36" s="164">
        <f t="shared" si="24"/>
        <v>2.6666666666666665</v>
      </c>
      <c r="IJ36" s="164">
        <f t="shared" si="11"/>
        <v>0</v>
      </c>
      <c r="IK36" s="164">
        <f t="shared" si="12"/>
        <v>0</v>
      </c>
      <c r="IL36" s="164">
        <f t="shared" si="13"/>
        <v>0</v>
      </c>
      <c r="IM36" s="170">
        <f>(II36/1000)*Parameters!$H$2</f>
        <v>7.8666666666666663E-5</v>
      </c>
      <c r="IN36" s="170">
        <f>(IJ36/1000)*Parameters!$H$4</f>
        <v>0</v>
      </c>
      <c r="IO36" s="170">
        <f>(IK36/1000)*Parameters!$H$3</f>
        <v>0</v>
      </c>
      <c r="IP36" s="170">
        <f>(IL36/1000)*Parameters!$H$5</f>
        <v>0</v>
      </c>
      <c r="IQ36" s="171">
        <f t="shared" si="14"/>
        <v>7.8666666666666663E-5</v>
      </c>
      <c r="IR36" s="129">
        <f t="shared" si="15"/>
        <v>1</v>
      </c>
      <c r="IS36" s="129">
        <f t="shared" si="16"/>
        <v>0</v>
      </c>
      <c r="IT36" s="129">
        <f t="shared" si="17"/>
        <v>0</v>
      </c>
      <c r="IU36" s="129">
        <f t="shared" si="18"/>
        <v>0</v>
      </c>
      <c r="IV36" s="172">
        <f t="shared" si="19"/>
        <v>44139</v>
      </c>
      <c r="IW36" s="172">
        <f t="shared" si="20"/>
        <v>44143</v>
      </c>
      <c r="IX36" s="173">
        <f>SUM(M36*Parameters!$L$2,N36*Parameters!$L$3,O36*Parameters!$L$4,P36*Parameters!$L$5)</f>
        <v>3.3</v>
      </c>
      <c r="IY36" s="173">
        <f t="shared" si="21"/>
        <v>0.80808080808080807</v>
      </c>
    </row>
    <row r="37" spans="1:259" ht="15" customHeight="1">
      <c r="A37" s="158" t="s">
        <v>650</v>
      </c>
      <c r="B37" s="159" t="s">
        <v>651</v>
      </c>
      <c r="D37" s="159" t="s">
        <v>221</v>
      </c>
      <c r="E37" s="159" t="s">
        <v>222</v>
      </c>
      <c r="F37" s="159" t="s">
        <v>222</v>
      </c>
      <c r="G37" s="159" t="s">
        <v>222</v>
      </c>
      <c r="H37" s="159" t="s">
        <v>652</v>
      </c>
      <c r="I37" s="159" t="s">
        <v>579</v>
      </c>
      <c r="J37" s="159" t="s">
        <v>467</v>
      </c>
      <c r="K37" s="159" t="s">
        <v>468</v>
      </c>
      <c r="L37" s="159" t="s">
        <v>653</v>
      </c>
      <c r="M37" s="159">
        <v>3</v>
      </c>
      <c r="N37" s="159">
        <v>1</v>
      </c>
      <c r="O37" s="159">
        <v>2</v>
      </c>
      <c r="P37" s="159">
        <v>1</v>
      </c>
      <c r="Q37" s="159" t="s">
        <v>582</v>
      </c>
      <c r="R37" s="159">
        <v>0</v>
      </c>
      <c r="S37" s="159">
        <v>0</v>
      </c>
      <c r="T37" s="159">
        <v>0</v>
      </c>
      <c r="U37" s="159">
        <v>0</v>
      </c>
      <c r="V37" s="159">
        <v>0</v>
      </c>
      <c r="W37" s="159">
        <v>0</v>
      </c>
      <c r="X37" s="159">
        <v>1</v>
      </c>
      <c r="Y37" s="159" t="s">
        <v>654</v>
      </c>
      <c r="Z37" s="159">
        <v>615124940</v>
      </c>
      <c r="AA37" s="160" t="s">
        <v>230</v>
      </c>
      <c r="AB37" s="160" t="s">
        <v>231</v>
      </c>
      <c r="AC37" s="160" t="s">
        <v>232</v>
      </c>
      <c r="AD37" s="160">
        <v>3</v>
      </c>
      <c r="AE37" s="160"/>
      <c r="AF37" s="160">
        <f t="shared" si="0"/>
        <v>21</v>
      </c>
      <c r="AG37" s="160" t="s">
        <v>233</v>
      </c>
      <c r="AH37" s="160"/>
      <c r="AI37" s="161" t="s">
        <v>234</v>
      </c>
      <c r="AJ37" s="161"/>
      <c r="AK37" s="161"/>
      <c r="AL37" s="161"/>
      <c r="AM37" s="161"/>
      <c r="AN37" s="161"/>
      <c r="AO37" s="163" t="s">
        <v>235</v>
      </c>
      <c r="AU37" s="164" t="s">
        <v>236</v>
      </c>
      <c r="AV37" s="164"/>
      <c r="AW37" s="164"/>
      <c r="AX37" s="164"/>
      <c r="AY37" s="164"/>
      <c r="AZ37" s="164"/>
      <c r="BA37" s="164"/>
      <c r="BB37" s="159" t="s">
        <v>655</v>
      </c>
      <c r="BC37" s="163" t="s">
        <v>222</v>
      </c>
      <c r="BD37" s="163" t="s">
        <v>656</v>
      </c>
      <c r="BE37" s="163">
        <v>27</v>
      </c>
      <c r="BF37" s="163" t="s">
        <v>657</v>
      </c>
      <c r="BG37" s="163"/>
      <c r="BH37" s="163">
        <v>23.7</v>
      </c>
      <c r="BI37" s="163" t="s">
        <v>658</v>
      </c>
      <c r="BJ37" s="163">
        <v>0</v>
      </c>
      <c r="BK37" s="163">
        <v>20</v>
      </c>
      <c r="BL37" s="163" t="s">
        <v>659</v>
      </c>
      <c r="BM37" s="163">
        <v>0</v>
      </c>
      <c r="BN37" s="165">
        <v>16</v>
      </c>
      <c r="BO37" s="166" t="s">
        <v>559</v>
      </c>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4"/>
      <c r="CL37" s="164"/>
      <c r="CM37" s="164"/>
      <c r="CN37" s="164"/>
      <c r="CO37" s="164"/>
      <c r="CP37" s="164"/>
      <c r="CQ37" s="164"/>
      <c r="CR37" s="164"/>
      <c r="CS37" s="164"/>
      <c r="CT37" s="164"/>
      <c r="CU37" s="164"/>
      <c r="CV37" s="164"/>
      <c r="CW37" s="164"/>
      <c r="CX37" s="164"/>
      <c r="CY37" s="164"/>
      <c r="CZ37" s="164"/>
      <c r="DA37" s="167"/>
      <c r="DB37" s="168" t="s">
        <v>241</v>
      </c>
      <c r="DC37" s="163"/>
      <c r="DD37" s="163"/>
      <c r="DE37" s="163"/>
      <c r="DF37" s="163"/>
      <c r="DG37" s="163"/>
      <c r="DH37" s="163"/>
      <c r="DI37" s="163"/>
      <c r="DJ37" s="163"/>
      <c r="DK37" s="163"/>
      <c r="DL37" s="163"/>
      <c r="DM37" s="163"/>
      <c r="DN37" s="161" t="s">
        <v>241</v>
      </c>
      <c r="DO37" s="161"/>
      <c r="DP37" s="161"/>
      <c r="DQ37" s="161"/>
      <c r="DR37" s="161"/>
      <c r="DS37" s="161"/>
      <c r="DT37" s="161"/>
      <c r="DU37" s="161"/>
      <c r="DV37" s="161"/>
      <c r="DW37" s="161"/>
      <c r="DX37" s="161"/>
      <c r="DY37" s="161"/>
      <c r="DZ37" s="159" t="s">
        <v>241</v>
      </c>
      <c r="EL37" s="159" t="s">
        <v>241</v>
      </c>
      <c r="HN37" s="159">
        <v>72910167</v>
      </c>
      <c r="HO37" s="159" t="s">
        <v>660</v>
      </c>
      <c r="HP37" s="159" t="s">
        <v>661</v>
      </c>
      <c r="HR37" s="159" t="s">
        <v>244</v>
      </c>
      <c r="HS37" s="159" t="s">
        <v>245</v>
      </c>
      <c r="HV37" s="159">
        <v>42</v>
      </c>
      <c r="HW37" s="169">
        <f t="shared" si="22"/>
        <v>3.3000000000000007</v>
      </c>
      <c r="HX37" s="169">
        <f t="shared" si="23"/>
        <v>3.6999999999999993</v>
      </c>
      <c r="HY37" s="169">
        <f t="shared" si="1"/>
        <v>4</v>
      </c>
      <c r="HZ37" s="169">
        <f t="shared" si="2"/>
        <v>0</v>
      </c>
      <c r="IA37" s="169">
        <f t="shared" si="3"/>
        <v>0</v>
      </c>
      <c r="IB37" s="169">
        <f t="shared" si="4"/>
        <v>0</v>
      </c>
      <c r="IC37" s="169">
        <f t="shared" si="5"/>
        <v>0</v>
      </c>
      <c r="ID37" s="169">
        <f t="shared" si="6"/>
        <v>0</v>
      </c>
      <c r="IE37" s="169">
        <f t="shared" si="7"/>
        <v>0</v>
      </c>
      <c r="IF37" s="169">
        <f t="shared" si="8"/>
        <v>0</v>
      </c>
      <c r="IG37" s="169">
        <f t="shared" si="9"/>
        <v>0</v>
      </c>
      <c r="IH37" s="169">
        <f t="shared" si="10"/>
        <v>0</v>
      </c>
      <c r="II37" s="164">
        <f t="shared" si="24"/>
        <v>3.6666666666666665</v>
      </c>
      <c r="IJ37" s="164">
        <f t="shared" si="11"/>
        <v>0</v>
      </c>
      <c r="IK37" s="164">
        <f t="shared" si="12"/>
        <v>0</v>
      </c>
      <c r="IL37" s="164">
        <f t="shared" si="13"/>
        <v>0</v>
      </c>
      <c r="IM37" s="170">
        <f>(II37/1000)*Parameters!$H$2</f>
        <v>1.0816666666666666E-4</v>
      </c>
      <c r="IN37" s="170">
        <f>(IJ37/1000)*Parameters!$H$4</f>
        <v>0</v>
      </c>
      <c r="IO37" s="170">
        <f>(IK37/1000)*Parameters!$H$3</f>
        <v>0</v>
      </c>
      <c r="IP37" s="170">
        <f>(IL37/1000)*Parameters!$H$5</f>
        <v>0</v>
      </c>
      <c r="IQ37" s="171">
        <f t="shared" si="14"/>
        <v>1.0816666666666666E-4</v>
      </c>
      <c r="IR37" s="129">
        <f t="shared" si="15"/>
        <v>1</v>
      </c>
      <c r="IS37" s="129">
        <f t="shared" si="16"/>
        <v>0</v>
      </c>
      <c r="IT37" s="129">
        <f t="shared" si="17"/>
        <v>0</v>
      </c>
      <c r="IU37" s="129">
        <f t="shared" si="18"/>
        <v>0</v>
      </c>
      <c r="IV37" s="172">
        <f t="shared" si="19"/>
        <v>44139</v>
      </c>
      <c r="IW37" s="172">
        <f t="shared" si="20"/>
        <v>44143</v>
      </c>
      <c r="IX37" s="173">
        <f>SUM(M37*Parameters!$L$2,N37*Parameters!$L$3,O37*Parameters!$L$4,P37*Parameters!$L$5)</f>
        <v>5.0999999999999996</v>
      </c>
      <c r="IY37" s="173">
        <f t="shared" si="21"/>
        <v>0.71895424836601307</v>
      </c>
    </row>
    <row r="38" spans="1:259" ht="15" customHeight="1">
      <c r="A38" s="158" t="s">
        <v>662</v>
      </c>
      <c r="B38" s="159" t="s">
        <v>663</v>
      </c>
      <c r="D38" s="159" t="s">
        <v>221</v>
      </c>
      <c r="E38" s="159" t="s">
        <v>222</v>
      </c>
      <c r="F38" s="159" t="s">
        <v>222</v>
      </c>
      <c r="G38" s="159" t="s">
        <v>222</v>
      </c>
      <c r="H38" s="159" t="s">
        <v>578</v>
      </c>
      <c r="I38" s="159" t="s">
        <v>579</v>
      </c>
      <c r="J38" s="159" t="s">
        <v>467</v>
      </c>
      <c r="K38" s="159" t="s">
        <v>664</v>
      </c>
      <c r="L38" s="159" t="s">
        <v>665</v>
      </c>
      <c r="M38" s="159">
        <v>5</v>
      </c>
      <c r="N38" s="159">
        <v>3</v>
      </c>
      <c r="O38" s="159">
        <v>3</v>
      </c>
      <c r="P38" s="159">
        <v>0</v>
      </c>
      <c r="Q38" s="159" t="s">
        <v>582</v>
      </c>
      <c r="R38" s="159">
        <v>0</v>
      </c>
      <c r="S38" s="159">
        <v>0</v>
      </c>
      <c r="T38" s="159">
        <v>0</v>
      </c>
      <c r="U38" s="159">
        <v>0</v>
      </c>
      <c r="V38" s="159">
        <v>0</v>
      </c>
      <c r="W38" s="159">
        <v>0</v>
      </c>
      <c r="X38" s="159">
        <v>1</v>
      </c>
      <c r="Y38" s="159" t="s">
        <v>654</v>
      </c>
      <c r="Z38" s="159">
        <v>617996611</v>
      </c>
      <c r="AA38" s="160" t="s">
        <v>230</v>
      </c>
      <c r="AB38" s="160" t="s">
        <v>231</v>
      </c>
      <c r="AC38" s="160" t="s">
        <v>232</v>
      </c>
      <c r="AD38" s="160">
        <v>3</v>
      </c>
      <c r="AE38" s="160"/>
      <c r="AF38" s="160">
        <f t="shared" si="0"/>
        <v>21</v>
      </c>
      <c r="AG38" s="160" t="s">
        <v>233</v>
      </c>
      <c r="AH38" s="160"/>
      <c r="AI38" s="161" t="s">
        <v>234</v>
      </c>
      <c r="AJ38" s="161"/>
      <c r="AK38" s="161"/>
      <c r="AL38" s="161"/>
      <c r="AM38" s="161"/>
      <c r="AN38" s="161"/>
      <c r="AO38" s="163" t="s">
        <v>235</v>
      </c>
      <c r="AU38" s="164" t="s">
        <v>236</v>
      </c>
      <c r="AV38" s="164"/>
      <c r="AW38" s="164"/>
      <c r="AX38" s="164"/>
      <c r="AY38" s="164"/>
      <c r="AZ38" s="164"/>
      <c r="BA38" s="164"/>
      <c r="BB38" s="159" t="s">
        <v>237</v>
      </c>
      <c r="BC38" s="163" t="s">
        <v>222</v>
      </c>
      <c r="BD38" s="163" t="s">
        <v>666</v>
      </c>
      <c r="BE38" s="163">
        <v>39</v>
      </c>
      <c r="BF38" s="163" t="s">
        <v>667</v>
      </c>
      <c r="BG38" s="163">
        <v>0</v>
      </c>
      <c r="BH38" s="163">
        <v>35</v>
      </c>
      <c r="BI38" s="163" t="s">
        <v>668</v>
      </c>
      <c r="BJ38" s="163">
        <v>0</v>
      </c>
      <c r="BK38" s="163">
        <v>31.5</v>
      </c>
      <c r="BL38" s="163" t="s">
        <v>669</v>
      </c>
      <c r="BM38" s="163">
        <v>0</v>
      </c>
      <c r="BN38" s="165">
        <v>28</v>
      </c>
      <c r="BO38" s="166" t="s">
        <v>559</v>
      </c>
      <c r="BP38" s="164"/>
      <c r="BQ38" s="164"/>
      <c r="BR38" s="164"/>
      <c r="BS38" s="164"/>
      <c r="BT38" s="164"/>
      <c r="BU38" s="164"/>
      <c r="BV38" s="164"/>
      <c r="BW38" s="164"/>
      <c r="BX38" s="164"/>
      <c r="BY38" s="164"/>
      <c r="BZ38" s="164"/>
      <c r="CA38" s="164"/>
      <c r="CB38" s="164"/>
      <c r="CC38" s="164"/>
      <c r="CD38" s="164"/>
      <c r="CE38" s="164"/>
      <c r="CF38" s="164"/>
      <c r="CG38" s="164"/>
      <c r="CH38" s="164"/>
      <c r="CI38" s="164"/>
      <c r="CJ38" s="164"/>
      <c r="CK38" s="164"/>
      <c r="CL38" s="164"/>
      <c r="CM38" s="164"/>
      <c r="CN38" s="164"/>
      <c r="CO38" s="164"/>
      <c r="CP38" s="164"/>
      <c r="CQ38" s="164"/>
      <c r="CR38" s="164"/>
      <c r="CS38" s="164"/>
      <c r="CT38" s="164"/>
      <c r="CU38" s="164"/>
      <c r="CV38" s="164"/>
      <c r="CW38" s="164"/>
      <c r="CX38" s="164"/>
      <c r="CY38" s="164"/>
      <c r="CZ38" s="164"/>
      <c r="DA38" s="167"/>
      <c r="DB38" s="168" t="s">
        <v>241</v>
      </c>
      <c r="DC38" s="163"/>
      <c r="DD38" s="163"/>
      <c r="DE38" s="163"/>
      <c r="DF38" s="163"/>
      <c r="DG38" s="163"/>
      <c r="DH38" s="163"/>
      <c r="DI38" s="163"/>
      <c r="DJ38" s="163"/>
      <c r="DK38" s="163"/>
      <c r="DL38" s="163"/>
      <c r="DM38" s="163"/>
      <c r="DN38" s="161" t="s">
        <v>241</v>
      </c>
      <c r="DO38" s="161"/>
      <c r="DP38" s="161"/>
      <c r="DQ38" s="161"/>
      <c r="DR38" s="161"/>
      <c r="DS38" s="161"/>
      <c r="DT38" s="161"/>
      <c r="DU38" s="161"/>
      <c r="DV38" s="161"/>
      <c r="DW38" s="161"/>
      <c r="DX38" s="161"/>
      <c r="DY38" s="161"/>
      <c r="DZ38" s="159" t="s">
        <v>241</v>
      </c>
      <c r="EL38" s="159" t="s">
        <v>241</v>
      </c>
      <c r="HN38" s="159">
        <v>72910170</v>
      </c>
      <c r="HO38" s="159" t="s">
        <v>670</v>
      </c>
      <c r="HP38" s="159" t="s">
        <v>671</v>
      </c>
      <c r="HR38" s="159" t="s">
        <v>244</v>
      </c>
      <c r="HS38" s="159" t="s">
        <v>245</v>
      </c>
      <c r="HV38" s="159">
        <v>43</v>
      </c>
      <c r="HW38" s="169">
        <f t="shared" si="22"/>
        <v>4</v>
      </c>
      <c r="HX38" s="169">
        <f t="shared" si="23"/>
        <v>3.5</v>
      </c>
      <c r="HY38" s="169">
        <f t="shared" si="1"/>
        <v>3.5</v>
      </c>
      <c r="HZ38" s="169">
        <f t="shared" si="2"/>
        <v>0</v>
      </c>
      <c r="IA38" s="169">
        <f t="shared" si="3"/>
        <v>0</v>
      </c>
      <c r="IB38" s="169">
        <f t="shared" si="4"/>
        <v>0</v>
      </c>
      <c r="IC38" s="169">
        <f t="shared" si="5"/>
        <v>0</v>
      </c>
      <c r="ID38" s="169">
        <f t="shared" si="6"/>
        <v>0</v>
      </c>
      <c r="IE38" s="169">
        <f t="shared" si="7"/>
        <v>0</v>
      </c>
      <c r="IF38" s="169">
        <f t="shared" si="8"/>
        <v>0</v>
      </c>
      <c r="IG38" s="169">
        <f t="shared" si="9"/>
        <v>0</v>
      </c>
      <c r="IH38" s="169">
        <f t="shared" si="10"/>
        <v>0</v>
      </c>
      <c r="II38" s="164">
        <f t="shared" si="24"/>
        <v>3.6666666666666665</v>
      </c>
      <c r="IJ38" s="164">
        <f t="shared" si="11"/>
        <v>0</v>
      </c>
      <c r="IK38" s="164">
        <f t="shared" si="12"/>
        <v>0</v>
      </c>
      <c r="IL38" s="164">
        <f t="shared" si="13"/>
        <v>0</v>
      </c>
      <c r="IM38" s="170">
        <f>(II38/1000)*Parameters!$H$2</f>
        <v>1.0816666666666666E-4</v>
      </c>
      <c r="IN38" s="170">
        <f>(IJ38/1000)*Parameters!$H$4</f>
        <v>0</v>
      </c>
      <c r="IO38" s="170">
        <f>(IK38/1000)*Parameters!$H$3</f>
        <v>0</v>
      </c>
      <c r="IP38" s="170">
        <f>(IL38/1000)*Parameters!$H$5</f>
        <v>0</v>
      </c>
      <c r="IQ38" s="171">
        <f t="shared" si="14"/>
        <v>1.0816666666666666E-4</v>
      </c>
      <c r="IR38" s="129">
        <f t="shared" si="15"/>
        <v>1</v>
      </c>
      <c r="IS38" s="129">
        <f t="shared" si="16"/>
        <v>0</v>
      </c>
      <c r="IT38" s="129">
        <f t="shared" si="17"/>
        <v>0</v>
      </c>
      <c r="IU38" s="129">
        <f t="shared" si="18"/>
        <v>0</v>
      </c>
      <c r="IV38" s="172">
        <f t="shared" si="19"/>
        <v>44139</v>
      </c>
      <c r="IW38" s="172">
        <f t="shared" si="20"/>
        <v>44143</v>
      </c>
      <c r="IX38" s="173">
        <f>SUM(M38*Parameters!$L$2,N38*Parameters!$L$3,O38*Parameters!$L$4,P38*Parameters!$L$5)</f>
        <v>7.9</v>
      </c>
      <c r="IY38" s="173">
        <f t="shared" si="21"/>
        <v>0.46413502109704635</v>
      </c>
    </row>
    <row r="39" spans="1:259" ht="15" customHeight="1">
      <c r="A39" s="158" t="s">
        <v>672</v>
      </c>
      <c r="B39" s="159" t="s">
        <v>673</v>
      </c>
      <c r="D39" s="159" t="s">
        <v>221</v>
      </c>
      <c r="E39" s="159" t="s">
        <v>222</v>
      </c>
      <c r="F39" s="159" t="s">
        <v>222</v>
      </c>
      <c r="G39" s="159" t="s">
        <v>222</v>
      </c>
      <c r="H39" s="159" t="s">
        <v>578</v>
      </c>
      <c r="I39" s="159" t="s">
        <v>579</v>
      </c>
      <c r="J39" s="159" t="s">
        <v>467</v>
      </c>
      <c r="K39" s="159" t="s">
        <v>674</v>
      </c>
      <c r="L39" s="159" t="s">
        <v>675</v>
      </c>
      <c r="M39" s="159">
        <v>6</v>
      </c>
      <c r="N39" s="159">
        <v>1</v>
      </c>
      <c r="O39" s="159">
        <v>1</v>
      </c>
      <c r="P39" s="159">
        <v>0</v>
      </c>
      <c r="Q39" s="159" t="s">
        <v>582</v>
      </c>
      <c r="R39" s="159">
        <v>0</v>
      </c>
      <c r="S39" s="159">
        <v>0</v>
      </c>
      <c r="T39" s="159">
        <v>0</v>
      </c>
      <c r="U39" s="159">
        <v>0</v>
      </c>
      <c r="V39" s="159">
        <v>0</v>
      </c>
      <c r="W39" s="159">
        <v>0</v>
      </c>
      <c r="X39" s="159">
        <v>1</v>
      </c>
      <c r="Y39" s="159" t="s">
        <v>676</v>
      </c>
      <c r="Z39" s="159">
        <v>616270453</v>
      </c>
      <c r="AA39" s="160" t="s">
        <v>230</v>
      </c>
      <c r="AB39" s="160" t="s">
        <v>231</v>
      </c>
      <c r="AC39" s="160" t="s">
        <v>232</v>
      </c>
      <c r="AD39" s="160">
        <v>3</v>
      </c>
      <c r="AE39" s="160"/>
      <c r="AF39" s="160">
        <f t="shared" si="0"/>
        <v>21</v>
      </c>
      <c r="AG39" s="160" t="s">
        <v>233</v>
      </c>
      <c r="AH39" s="160"/>
      <c r="AI39" s="161" t="s">
        <v>234</v>
      </c>
      <c r="AJ39" s="161"/>
      <c r="AK39" s="161"/>
      <c r="AL39" s="161"/>
      <c r="AM39" s="161"/>
      <c r="AN39" s="161"/>
      <c r="AO39" s="163" t="s">
        <v>235</v>
      </c>
      <c r="AU39" s="164" t="s">
        <v>236</v>
      </c>
      <c r="AV39" s="164"/>
      <c r="AW39" s="164"/>
      <c r="AX39" s="164"/>
      <c r="AY39" s="164"/>
      <c r="AZ39" s="164"/>
      <c r="BA39" s="164"/>
      <c r="BB39" s="159" t="s">
        <v>272</v>
      </c>
      <c r="BC39" s="163" t="s">
        <v>222</v>
      </c>
      <c r="BD39" s="163" t="s">
        <v>677</v>
      </c>
      <c r="BE39" s="163">
        <v>20</v>
      </c>
      <c r="BF39" s="163" t="s">
        <v>678</v>
      </c>
      <c r="BG39" s="163"/>
      <c r="BH39" s="163">
        <v>15.5</v>
      </c>
      <c r="BI39" s="163" t="s">
        <v>679</v>
      </c>
      <c r="BJ39" s="163">
        <v>0</v>
      </c>
      <c r="BK39" s="163">
        <v>12.5</v>
      </c>
      <c r="BL39" s="163" t="s">
        <v>680</v>
      </c>
      <c r="BM39" s="163">
        <v>0</v>
      </c>
      <c r="BN39" s="165">
        <v>9.5</v>
      </c>
      <c r="BO39" s="166" t="s">
        <v>559</v>
      </c>
      <c r="BP39" s="164"/>
      <c r="BQ39" s="164"/>
      <c r="BR39" s="164"/>
      <c r="BS39" s="164"/>
      <c r="BT39" s="164"/>
      <c r="BU39" s="164"/>
      <c r="BV39" s="164"/>
      <c r="BW39" s="164"/>
      <c r="BX39" s="164"/>
      <c r="BY39" s="164"/>
      <c r="BZ39" s="164"/>
      <c r="CA39" s="164"/>
      <c r="CB39" s="164"/>
      <c r="CC39" s="164"/>
      <c r="CD39" s="164"/>
      <c r="CE39" s="164"/>
      <c r="CF39" s="164"/>
      <c r="CG39" s="164"/>
      <c r="CH39" s="164"/>
      <c r="CI39" s="164"/>
      <c r="CJ39" s="164"/>
      <c r="CK39" s="164"/>
      <c r="CL39" s="164"/>
      <c r="CM39" s="164"/>
      <c r="CN39" s="164"/>
      <c r="CO39" s="164"/>
      <c r="CP39" s="164"/>
      <c r="CQ39" s="164"/>
      <c r="CR39" s="164"/>
      <c r="CS39" s="164"/>
      <c r="CT39" s="164"/>
      <c r="CU39" s="164"/>
      <c r="CV39" s="164"/>
      <c r="CW39" s="164"/>
      <c r="CX39" s="164"/>
      <c r="CY39" s="164"/>
      <c r="CZ39" s="164"/>
      <c r="DA39" s="167"/>
      <c r="DB39" s="168" t="s">
        <v>241</v>
      </c>
      <c r="DC39" s="163"/>
      <c r="DD39" s="163"/>
      <c r="DE39" s="163"/>
      <c r="DF39" s="163"/>
      <c r="DG39" s="163"/>
      <c r="DH39" s="163"/>
      <c r="DI39" s="163"/>
      <c r="DJ39" s="163"/>
      <c r="DK39" s="163"/>
      <c r="DL39" s="163"/>
      <c r="DM39" s="163"/>
      <c r="DN39" s="161" t="s">
        <v>241</v>
      </c>
      <c r="DO39" s="161"/>
      <c r="DP39" s="161"/>
      <c r="DQ39" s="161"/>
      <c r="DR39" s="161"/>
      <c r="DS39" s="161"/>
      <c r="DT39" s="161"/>
      <c r="DU39" s="161"/>
      <c r="DV39" s="161"/>
      <c r="DW39" s="161"/>
      <c r="DX39" s="161"/>
      <c r="DY39" s="161"/>
      <c r="DZ39" s="159" t="s">
        <v>241</v>
      </c>
      <c r="EL39" s="159" t="s">
        <v>241</v>
      </c>
      <c r="HN39" s="159">
        <v>72910171</v>
      </c>
      <c r="HO39" s="159" t="s">
        <v>681</v>
      </c>
      <c r="HP39" s="159" t="s">
        <v>682</v>
      </c>
      <c r="HR39" s="159" t="s">
        <v>244</v>
      </c>
      <c r="HS39" s="159" t="s">
        <v>245</v>
      </c>
      <c r="HV39" s="159">
        <v>44</v>
      </c>
      <c r="HW39" s="169">
        <f t="shared" si="22"/>
        <v>4.5</v>
      </c>
      <c r="HX39" s="169">
        <f t="shared" si="23"/>
        <v>3</v>
      </c>
      <c r="HY39" s="169">
        <f t="shared" si="1"/>
        <v>3</v>
      </c>
      <c r="HZ39" s="169">
        <f t="shared" si="2"/>
        <v>0</v>
      </c>
      <c r="IA39" s="169">
        <f t="shared" si="3"/>
        <v>0</v>
      </c>
      <c r="IB39" s="169">
        <f t="shared" si="4"/>
        <v>0</v>
      </c>
      <c r="IC39" s="169">
        <f t="shared" si="5"/>
        <v>0</v>
      </c>
      <c r="ID39" s="169">
        <f t="shared" si="6"/>
        <v>0</v>
      </c>
      <c r="IE39" s="169">
        <f t="shared" si="7"/>
        <v>0</v>
      </c>
      <c r="IF39" s="169">
        <f t="shared" si="8"/>
        <v>0</v>
      </c>
      <c r="IG39" s="169">
        <f t="shared" si="9"/>
        <v>0</v>
      </c>
      <c r="IH39" s="169">
        <f t="shared" si="10"/>
        <v>0</v>
      </c>
      <c r="II39" s="164">
        <f t="shared" si="24"/>
        <v>3.5</v>
      </c>
      <c r="IJ39" s="164">
        <f t="shared" si="11"/>
        <v>0</v>
      </c>
      <c r="IK39" s="164">
        <f t="shared" si="12"/>
        <v>0</v>
      </c>
      <c r="IL39" s="164">
        <f t="shared" si="13"/>
        <v>0</v>
      </c>
      <c r="IM39" s="170">
        <f>(II39/1000)*Parameters!$H$2</f>
        <v>1.0325E-4</v>
      </c>
      <c r="IN39" s="170">
        <f>(IJ39/1000)*Parameters!$H$4</f>
        <v>0</v>
      </c>
      <c r="IO39" s="170">
        <f>(IK39/1000)*Parameters!$H$3</f>
        <v>0</v>
      </c>
      <c r="IP39" s="170">
        <f>(IL39/1000)*Parameters!$H$5</f>
        <v>0</v>
      </c>
      <c r="IQ39" s="171">
        <f t="shared" si="14"/>
        <v>1.0325E-4</v>
      </c>
      <c r="IR39" s="129">
        <f t="shared" si="15"/>
        <v>1</v>
      </c>
      <c r="IS39" s="129">
        <f t="shared" si="16"/>
        <v>0</v>
      </c>
      <c r="IT39" s="129">
        <f t="shared" si="17"/>
        <v>0</v>
      </c>
      <c r="IU39" s="129">
        <f t="shared" si="18"/>
        <v>0</v>
      </c>
      <c r="IV39" s="172">
        <f t="shared" si="19"/>
        <v>44139</v>
      </c>
      <c r="IW39" s="172">
        <f t="shared" si="20"/>
        <v>44143</v>
      </c>
      <c r="IX39" s="173">
        <f>SUM(M39*Parameters!$L$2,N39*Parameters!$L$3,O39*Parameters!$L$4,P39*Parameters!$L$5)</f>
        <v>4.8</v>
      </c>
      <c r="IY39" s="173">
        <f t="shared" si="21"/>
        <v>0.72916666666666674</v>
      </c>
    </row>
    <row r="40" spans="1:259" ht="15" customHeight="1">
      <c r="A40" s="158" t="s">
        <v>683</v>
      </c>
      <c r="B40" s="159" t="s">
        <v>684</v>
      </c>
      <c r="D40" s="159" t="s">
        <v>221</v>
      </c>
      <c r="E40" s="159" t="s">
        <v>222</v>
      </c>
      <c r="F40" s="159" t="s">
        <v>222</v>
      </c>
      <c r="G40" s="159" t="s">
        <v>222</v>
      </c>
      <c r="H40" s="159" t="s">
        <v>578</v>
      </c>
      <c r="I40" s="159" t="s">
        <v>579</v>
      </c>
      <c r="J40" s="159" t="s">
        <v>467</v>
      </c>
      <c r="K40" s="159" t="s">
        <v>685</v>
      </c>
      <c r="L40" s="159" t="s">
        <v>686</v>
      </c>
      <c r="M40" s="159">
        <v>2</v>
      </c>
      <c r="N40" s="159">
        <v>1</v>
      </c>
      <c r="O40" s="159">
        <v>1</v>
      </c>
      <c r="P40" s="159">
        <v>0</v>
      </c>
      <c r="Q40" s="159" t="s">
        <v>582</v>
      </c>
      <c r="R40" s="159">
        <v>0</v>
      </c>
      <c r="S40" s="159">
        <v>0</v>
      </c>
      <c r="T40" s="159">
        <v>0</v>
      </c>
      <c r="U40" s="159">
        <v>0</v>
      </c>
      <c r="V40" s="159">
        <v>0</v>
      </c>
      <c r="W40" s="159">
        <v>0</v>
      </c>
      <c r="X40" s="159">
        <v>1</v>
      </c>
      <c r="Y40" s="159" t="s">
        <v>687</v>
      </c>
      <c r="Z40" s="159">
        <v>615257309</v>
      </c>
      <c r="AA40" s="160" t="s">
        <v>230</v>
      </c>
      <c r="AB40" s="160" t="s">
        <v>231</v>
      </c>
      <c r="AC40" s="160" t="s">
        <v>232</v>
      </c>
      <c r="AD40" s="160">
        <v>3</v>
      </c>
      <c r="AE40" s="160"/>
      <c r="AF40" s="160">
        <f t="shared" si="0"/>
        <v>21</v>
      </c>
      <c r="AG40" s="160" t="s">
        <v>233</v>
      </c>
      <c r="AH40" s="160"/>
      <c r="AI40" s="161" t="s">
        <v>234</v>
      </c>
      <c r="AJ40" s="161"/>
      <c r="AK40" s="161"/>
      <c r="AL40" s="161"/>
      <c r="AM40" s="161"/>
      <c r="AN40" s="161"/>
      <c r="AO40" s="163" t="s">
        <v>235</v>
      </c>
      <c r="AU40" s="164" t="s">
        <v>236</v>
      </c>
      <c r="AV40" s="164"/>
      <c r="AW40" s="164"/>
      <c r="AX40" s="164"/>
      <c r="AY40" s="164"/>
      <c r="AZ40" s="164"/>
      <c r="BA40" s="164"/>
      <c r="BB40" s="159" t="s">
        <v>237</v>
      </c>
      <c r="BC40" s="163" t="s">
        <v>222</v>
      </c>
      <c r="BD40" s="163" t="s">
        <v>688</v>
      </c>
      <c r="BE40" s="163">
        <v>32</v>
      </c>
      <c r="BF40" s="163" t="s">
        <v>689</v>
      </c>
      <c r="BG40" s="163"/>
      <c r="BH40" s="163">
        <v>30</v>
      </c>
      <c r="BI40" s="163" t="s">
        <v>690</v>
      </c>
      <c r="BJ40" s="163">
        <v>0</v>
      </c>
      <c r="BK40" s="163">
        <v>27.5</v>
      </c>
      <c r="BL40" s="163" t="s">
        <v>691</v>
      </c>
      <c r="BM40" s="163">
        <v>0</v>
      </c>
      <c r="BN40" s="165">
        <v>24</v>
      </c>
      <c r="BO40" s="166" t="s">
        <v>559</v>
      </c>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c r="CS40" s="164"/>
      <c r="CT40" s="164"/>
      <c r="CU40" s="164"/>
      <c r="CV40" s="164"/>
      <c r="CW40" s="164"/>
      <c r="CX40" s="164"/>
      <c r="CY40" s="164"/>
      <c r="CZ40" s="164"/>
      <c r="DA40" s="167"/>
      <c r="DB40" s="168" t="s">
        <v>241</v>
      </c>
      <c r="DC40" s="163"/>
      <c r="DD40" s="163"/>
      <c r="DE40" s="163"/>
      <c r="DF40" s="163"/>
      <c r="DG40" s="163"/>
      <c r="DH40" s="163"/>
      <c r="DI40" s="163"/>
      <c r="DJ40" s="163"/>
      <c r="DK40" s="163"/>
      <c r="DL40" s="163"/>
      <c r="DM40" s="163"/>
      <c r="DN40" s="161" t="s">
        <v>241</v>
      </c>
      <c r="DO40" s="161"/>
      <c r="DP40" s="161"/>
      <c r="DQ40" s="161"/>
      <c r="DR40" s="161"/>
      <c r="DS40" s="161"/>
      <c r="DT40" s="161"/>
      <c r="DU40" s="161"/>
      <c r="DV40" s="161"/>
      <c r="DW40" s="161"/>
      <c r="DX40" s="161"/>
      <c r="DY40" s="161"/>
      <c r="DZ40" s="159" t="s">
        <v>241</v>
      </c>
      <c r="EL40" s="159" t="s">
        <v>241</v>
      </c>
      <c r="HN40" s="159">
        <v>72910173</v>
      </c>
      <c r="HO40" s="159" t="s">
        <v>692</v>
      </c>
      <c r="HP40" s="159" t="s">
        <v>693</v>
      </c>
      <c r="HR40" s="159" t="s">
        <v>244</v>
      </c>
      <c r="HS40" s="159" t="s">
        <v>245</v>
      </c>
      <c r="HV40" s="159">
        <v>46</v>
      </c>
      <c r="HW40" s="169">
        <f t="shared" si="22"/>
        <v>2</v>
      </c>
      <c r="HX40" s="169">
        <f t="shared" si="23"/>
        <v>2.5</v>
      </c>
      <c r="HY40" s="169">
        <f t="shared" si="1"/>
        <v>3.5</v>
      </c>
      <c r="HZ40" s="169">
        <f t="shared" si="2"/>
        <v>0</v>
      </c>
      <c r="IA40" s="169">
        <f t="shared" si="3"/>
        <v>0</v>
      </c>
      <c r="IB40" s="169">
        <f t="shared" si="4"/>
        <v>0</v>
      </c>
      <c r="IC40" s="169">
        <f t="shared" si="5"/>
        <v>0</v>
      </c>
      <c r="ID40" s="169">
        <f t="shared" si="6"/>
        <v>0</v>
      </c>
      <c r="IE40" s="169">
        <f t="shared" si="7"/>
        <v>0</v>
      </c>
      <c r="IF40" s="169">
        <f t="shared" si="8"/>
        <v>0</v>
      </c>
      <c r="IG40" s="169">
        <f t="shared" si="9"/>
        <v>0</v>
      </c>
      <c r="IH40" s="169">
        <f t="shared" si="10"/>
        <v>0</v>
      </c>
      <c r="II40" s="164">
        <f t="shared" si="24"/>
        <v>2.6666666666666665</v>
      </c>
      <c r="IJ40" s="164">
        <f t="shared" si="11"/>
        <v>0</v>
      </c>
      <c r="IK40" s="164">
        <f t="shared" si="12"/>
        <v>0</v>
      </c>
      <c r="IL40" s="164">
        <f t="shared" si="13"/>
        <v>0</v>
      </c>
      <c r="IM40" s="170">
        <f>(II40/1000)*Parameters!$H$2</f>
        <v>7.8666666666666663E-5</v>
      </c>
      <c r="IN40" s="170">
        <f>(IJ40/1000)*Parameters!$H$4</f>
        <v>0</v>
      </c>
      <c r="IO40" s="170">
        <f>(IK40/1000)*Parameters!$H$3</f>
        <v>0</v>
      </c>
      <c r="IP40" s="170">
        <f>(IL40/1000)*Parameters!$H$5</f>
        <v>0</v>
      </c>
      <c r="IQ40" s="171">
        <f t="shared" si="14"/>
        <v>7.8666666666666663E-5</v>
      </c>
      <c r="IR40" s="129">
        <f t="shared" si="15"/>
        <v>1</v>
      </c>
      <c r="IS40" s="129">
        <f t="shared" si="16"/>
        <v>0</v>
      </c>
      <c r="IT40" s="129">
        <f t="shared" si="17"/>
        <v>0</v>
      </c>
      <c r="IU40" s="129">
        <f t="shared" si="18"/>
        <v>0</v>
      </c>
      <c r="IV40" s="172">
        <f t="shared" si="19"/>
        <v>44139</v>
      </c>
      <c r="IW40" s="172">
        <f t="shared" si="20"/>
        <v>44143</v>
      </c>
      <c r="IX40" s="173">
        <f>SUM(M40*Parameters!$L$2,N40*Parameters!$L$3,O40*Parameters!$L$4,P40*Parameters!$L$5)</f>
        <v>2.8</v>
      </c>
      <c r="IY40" s="173">
        <f t="shared" si="21"/>
        <v>0.95238095238095244</v>
      </c>
    </row>
    <row r="41" spans="1:259" ht="15" customHeight="1">
      <c r="A41" s="158" t="s">
        <v>694</v>
      </c>
      <c r="B41" s="159" t="s">
        <v>695</v>
      </c>
      <c r="D41" s="159" t="s">
        <v>221</v>
      </c>
      <c r="E41" s="159" t="s">
        <v>222</v>
      </c>
      <c r="F41" s="159" t="s">
        <v>222</v>
      </c>
      <c r="G41" s="159" t="s">
        <v>222</v>
      </c>
      <c r="H41" s="159" t="s">
        <v>696</v>
      </c>
      <c r="I41" s="159" t="s">
        <v>697</v>
      </c>
      <c r="J41" s="159" t="s">
        <v>467</v>
      </c>
      <c r="K41" s="159" t="s">
        <v>698</v>
      </c>
      <c r="L41" s="159" t="s">
        <v>699</v>
      </c>
      <c r="M41" s="159">
        <v>4</v>
      </c>
      <c r="N41" s="159">
        <v>1</v>
      </c>
      <c r="O41" s="159">
        <v>2</v>
      </c>
      <c r="P41" s="159">
        <v>0</v>
      </c>
      <c r="Q41" s="159" t="s">
        <v>253</v>
      </c>
      <c r="R41" s="159">
        <v>0</v>
      </c>
      <c r="S41" s="159">
        <v>0</v>
      </c>
      <c r="T41" s="159">
        <v>0</v>
      </c>
      <c r="U41" s="159">
        <v>0</v>
      </c>
      <c r="V41" s="159">
        <v>0</v>
      </c>
      <c r="W41" s="159">
        <v>1</v>
      </c>
      <c r="X41" s="159">
        <v>0</v>
      </c>
      <c r="Y41" s="159" t="s">
        <v>700</v>
      </c>
      <c r="Z41" s="159">
        <v>634480343</v>
      </c>
      <c r="AA41" s="160" t="s">
        <v>230</v>
      </c>
      <c r="AB41" s="160" t="s">
        <v>231</v>
      </c>
      <c r="AC41" s="160" t="s">
        <v>232</v>
      </c>
      <c r="AD41" s="160">
        <v>3</v>
      </c>
      <c r="AE41" s="160"/>
      <c r="AF41" s="160">
        <f t="shared" si="0"/>
        <v>21</v>
      </c>
      <c r="AG41" s="160" t="s">
        <v>233</v>
      </c>
      <c r="AH41" s="160"/>
      <c r="AI41" s="161" t="s">
        <v>234</v>
      </c>
      <c r="AJ41" s="161"/>
      <c r="AK41" s="161"/>
      <c r="AL41" s="161"/>
      <c r="AM41" s="161"/>
      <c r="AN41" s="161"/>
      <c r="AO41" s="163" t="s">
        <v>235</v>
      </c>
      <c r="AU41" s="164" t="s">
        <v>236</v>
      </c>
      <c r="AV41" s="164"/>
      <c r="AW41" s="164"/>
      <c r="AX41" s="164"/>
      <c r="AY41" s="164"/>
      <c r="AZ41" s="164"/>
      <c r="BA41" s="164"/>
      <c r="BB41" s="159" t="s">
        <v>359</v>
      </c>
      <c r="BC41" s="163" t="s">
        <v>222</v>
      </c>
      <c r="BD41" s="163" t="s">
        <v>701</v>
      </c>
      <c r="BE41" s="163">
        <v>13</v>
      </c>
      <c r="BF41" s="163" t="s">
        <v>702</v>
      </c>
      <c r="BG41" s="163"/>
      <c r="BH41" s="163">
        <v>11.45</v>
      </c>
      <c r="BI41" s="163" t="s">
        <v>703</v>
      </c>
      <c r="BJ41" s="163"/>
      <c r="BK41" s="163">
        <v>9.7100000000000009</v>
      </c>
      <c r="BL41" s="163" t="s">
        <v>704</v>
      </c>
      <c r="BM41" s="163"/>
      <c r="BN41" s="165">
        <v>8.4700000000000006</v>
      </c>
      <c r="BO41" s="166"/>
      <c r="BP41" s="164"/>
      <c r="BQ41" s="164"/>
      <c r="BR41" s="164"/>
      <c r="BS41" s="164"/>
      <c r="BT41" s="164"/>
      <c r="BU41" s="164"/>
      <c r="BV41" s="164"/>
      <c r="BW41" s="164"/>
      <c r="BX41" s="164"/>
      <c r="BY41" s="164"/>
      <c r="BZ41" s="164"/>
      <c r="CA41" s="164"/>
      <c r="CB41" s="164"/>
      <c r="CC41" s="164"/>
      <c r="CD41" s="164"/>
      <c r="CE41" s="164"/>
      <c r="CF41" s="164"/>
      <c r="CG41" s="164"/>
      <c r="CH41" s="164"/>
      <c r="CI41" s="164"/>
      <c r="CJ41" s="164"/>
      <c r="CK41" s="164"/>
      <c r="CL41" s="164"/>
      <c r="CM41" s="164"/>
      <c r="CN41" s="164"/>
      <c r="CO41" s="164"/>
      <c r="CP41" s="164"/>
      <c r="CQ41" s="164"/>
      <c r="CR41" s="164"/>
      <c r="CS41" s="164"/>
      <c r="CT41" s="164"/>
      <c r="CU41" s="164"/>
      <c r="CV41" s="164"/>
      <c r="CW41" s="164"/>
      <c r="CX41" s="164"/>
      <c r="CY41" s="164"/>
      <c r="CZ41" s="164"/>
      <c r="DA41" s="167"/>
      <c r="DB41" s="168" t="s">
        <v>241</v>
      </c>
      <c r="DC41" s="163"/>
      <c r="DD41" s="163"/>
      <c r="DE41" s="163"/>
      <c r="DF41" s="163"/>
      <c r="DG41" s="163"/>
      <c r="DH41" s="163"/>
      <c r="DI41" s="163"/>
      <c r="DJ41" s="163"/>
      <c r="DK41" s="163"/>
      <c r="DL41" s="163"/>
      <c r="DM41" s="163"/>
      <c r="DN41" s="161"/>
      <c r="DO41" s="161"/>
      <c r="DP41" s="161"/>
      <c r="DQ41" s="161"/>
      <c r="DR41" s="161"/>
      <c r="DS41" s="161"/>
      <c r="DT41" s="161"/>
      <c r="DU41" s="161"/>
      <c r="DV41" s="161"/>
      <c r="DW41" s="161"/>
      <c r="DX41" s="161"/>
      <c r="DY41" s="161"/>
      <c r="EZ41" s="159" t="s">
        <v>705</v>
      </c>
      <c r="HN41" s="159">
        <v>72924933</v>
      </c>
      <c r="HO41" s="159" t="s">
        <v>706</v>
      </c>
      <c r="HP41" s="159" t="s">
        <v>707</v>
      </c>
      <c r="HR41" s="159" t="s">
        <v>244</v>
      </c>
      <c r="HS41" s="159" t="s">
        <v>245</v>
      </c>
      <c r="HT41" s="159" t="s">
        <v>264</v>
      </c>
      <c r="HV41" s="159">
        <v>47</v>
      </c>
      <c r="HW41" s="169">
        <f t="shared" si="22"/>
        <v>1.5500000000000007</v>
      </c>
      <c r="HX41" s="169">
        <f t="shared" si="23"/>
        <v>1.7399999999999984</v>
      </c>
      <c r="HY41" s="169">
        <f t="shared" si="1"/>
        <v>1.2400000000000002</v>
      </c>
      <c r="HZ41" s="169">
        <f t="shared" si="2"/>
        <v>0</v>
      </c>
      <c r="IA41" s="169">
        <f t="shared" si="3"/>
        <v>0</v>
      </c>
      <c r="IB41" s="169">
        <f t="shared" si="4"/>
        <v>0</v>
      </c>
      <c r="IC41" s="169">
        <f t="shared" si="5"/>
        <v>0</v>
      </c>
      <c r="ID41" s="169">
        <f t="shared" si="6"/>
        <v>0</v>
      </c>
      <c r="IE41" s="169">
        <f t="shared" si="7"/>
        <v>0</v>
      </c>
      <c r="IF41" s="169">
        <f t="shared" si="8"/>
        <v>0</v>
      </c>
      <c r="IG41" s="169">
        <f t="shared" si="9"/>
        <v>0</v>
      </c>
      <c r="IH41" s="169">
        <f t="shared" si="10"/>
        <v>0</v>
      </c>
      <c r="II41" s="164">
        <f t="shared" si="24"/>
        <v>1.5099999999999998</v>
      </c>
      <c r="IJ41" s="164">
        <f t="shared" si="11"/>
        <v>0</v>
      </c>
      <c r="IK41" s="164">
        <f t="shared" si="12"/>
        <v>0</v>
      </c>
      <c r="IL41" s="164">
        <f t="shared" si="13"/>
        <v>0</v>
      </c>
      <c r="IM41" s="170">
        <f>(II41/1000)*Parameters!$H$2</f>
        <v>4.4544999999999994E-5</v>
      </c>
      <c r="IN41" s="170">
        <f>(IJ41/1000)*Parameters!$H$4</f>
        <v>0</v>
      </c>
      <c r="IO41" s="170">
        <f>(IK41/1000)*Parameters!$H$3</f>
        <v>0</v>
      </c>
      <c r="IP41" s="170">
        <f>(IL41/1000)*Parameters!$H$5</f>
        <v>0</v>
      </c>
      <c r="IQ41" s="171">
        <f t="shared" si="14"/>
        <v>4.4544999999999994E-5</v>
      </c>
      <c r="IR41" s="129">
        <f t="shared" si="15"/>
        <v>1</v>
      </c>
      <c r="IS41" s="129">
        <f t="shared" si="16"/>
        <v>0</v>
      </c>
      <c r="IT41" s="129">
        <f t="shared" si="17"/>
        <v>0</v>
      </c>
      <c r="IU41" s="129">
        <f t="shared" si="18"/>
        <v>0</v>
      </c>
      <c r="IV41" s="172">
        <f t="shared" si="19"/>
        <v>44138</v>
      </c>
      <c r="IW41" s="172">
        <f t="shared" si="20"/>
        <v>44143</v>
      </c>
      <c r="IX41" s="173">
        <f>SUM(M41*Parameters!$L$2,N41*Parameters!$L$3,O41*Parameters!$L$4,P41*Parameters!$L$5)</f>
        <v>4.8</v>
      </c>
      <c r="IY41" s="173">
        <f t="shared" si="21"/>
        <v>0.31458333333333333</v>
      </c>
    </row>
    <row r="42" spans="1:259" ht="15" customHeight="1">
      <c r="A42" s="158" t="s">
        <v>708</v>
      </c>
      <c r="B42" s="159" t="s">
        <v>709</v>
      </c>
      <c r="D42" s="159" t="s">
        <v>221</v>
      </c>
      <c r="E42" s="159" t="s">
        <v>222</v>
      </c>
      <c r="F42" s="159" t="s">
        <v>222</v>
      </c>
      <c r="G42" s="159" t="s">
        <v>222</v>
      </c>
      <c r="H42" s="159" t="s">
        <v>710</v>
      </c>
      <c r="I42" s="159" t="s">
        <v>711</v>
      </c>
      <c r="J42" s="159" t="s">
        <v>467</v>
      </c>
      <c r="K42" s="159" t="s">
        <v>712</v>
      </c>
      <c r="L42" s="159" t="s">
        <v>713</v>
      </c>
      <c r="M42" s="159">
        <v>6</v>
      </c>
      <c r="N42" s="159">
        <v>1</v>
      </c>
      <c r="O42" s="159">
        <v>1</v>
      </c>
      <c r="P42" s="159">
        <v>0</v>
      </c>
      <c r="Q42" s="159" t="s">
        <v>253</v>
      </c>
      <c r="R42" s="159">
        <v>0</v>
      </c>
      <c r="S42" s="159">
        <v>0</v>
      </c>
      <c r="T42" s="159">
        <v>0</v>
      </c>
      <c r="U42" s="159">
        <v>0</v>
      </c>
      <c r="V42" s="159">
        <v>0</v>
      </c>
      <c r="W42" s="159">
        <v>1</v>
      </c>
      <c r="X42" s="159">
        <v>0</v>
      </c>
      <c r="Y42" s="159" t="s">
        <v>714</v>
      </c>
      <c r="Z42" s="159">
        <v>634033827</v>
      </c>
      <c r="AA42" s="160" t="s">
        <v>230</v>
      </c>
      <c r="AB42" s="160" t="s">
        <v>231</v>
      </c>
      <c r="AC42" s="160" t="s">
        <v>232</v>
      </c>
      <c r="AD42" s="160">
        <v>3.5</v>
      </c>
      <c r="AE42" s="160"/>
      <c r="AF42" s="160">
        <f t="shared" si="0"/>
        <v>24.5</v>
      </c>
      <c r="AG42" s="160" t="s">
        <v>233</v>
      </c>
      <c r="AH42" s="160"/>
      <c r="AI42" s="161" t="s">
        <v>234</v>
      </c>
      <c r="AJ42" s="161"/>
      <c r="AK42" s="161"/>
      <c r="AL42" s="161"/>
      <c r="AM42" s="161"/>
      <c r="AN42" s="161"/>
      <c r="AO42" s="163" t="s">
        <v>235</v>
      </c>
      <c r="AU42" s="164" t="s">
        <v>236</v>
      </c>
      <c r="AV42" s="164"/>
      <c r="AW42" s="164"/>
      <c r="AX42" s="164"/>
      <c r="AY42" s="164"/>
      <c r="AZ42" s="164"/>
      <c r="BA42" s="164"/>
      <c r="BB42" s="159" t="s">
        <v>237</v>
      </c>
      <c r="BC42" s="163" t="s">
        <v>222</v>
      </c>
      <c r="BD42" s="163" t="s">
        <v>715</v>
      </c>
      <c r="BE42" s="163">
        <v>13</v>
      </c>
      <c r="BF42" s="163" t="s">
        <v>716</v>
      </c>
      <c r="BG42" s="163"/>
      <c r="BH42" s="163">
        <v>8.5</v>
      </c>
      <c r="BI42" s="163" t="s">
        <v>717</v>
      </c>
      <c r="BJ42" s="163"/>
      <c r="BK42" s="163">
        <v>4.53</v>
      </c>
      <c r="BL42" s="163" t="s">
        <v>718</v>
      </c>
      <c r="BM42" s="163">
        <v>13</v>
      </c>
      <c r="BN42" s="165">
        <v>13</v>
      </c>
      <c r="BO42" s="166"/>
      <c r="BP42" s="164"/>
      <c r="BQ42" s="164"/>
      <c r="BR42" s="164"/>
      <c r="BS42" s="164"/>
      <c r="BT42" s="164"/>
      <c r="BU42" s="164"/>
      <c r="BV42" s="164"/>
      <c r="BW42" s="164"/>
      <c r="BX42" s="164"/>
      <c r="BY42" s="164"/>
      <c r="BZ42" s="164"/>
      <c r="CA42" s="164"/>
      <c r="CB42" s="164"/>
      <c r="CC42" s="164"/>
      <c r="CD42" s="164"/>
      <c r="CE42" s="164"/>
      <c r="CF42" s="164"/>
      <c r="CG42" s="164"/>
      <c r="CH42" s="164"/>
      <c r="CI42" s="164"/>
      <c r="CJ42" s="164"/>
      <c r="CK42" s="164"/>
      <c r="CL42" s="164"/>
      <c r="CM42" s="164"/>
      <c r="CN42" s="164"/>
      <c r="CO42" s="164"/>
      <c r="CP42" s="164"/>
      <c r="CQ42" s="164"/>
      <c r="CR42" s="164"/>
      <c r="CS42" s="164"/>
      <c r="CT42" s="164"/>
      <c r="CU42" s="164"/>
      <c r="CV42" s="164"/>
      <c r="CW42" s="164"/>
      <c r="CX42" s="164"/>
      <c r="CY42" s="164"/>
      <c r="CZ42" s="164"/>
      <c r="DA42" s="167"/>
      <c r="DB42" s="168" t="s">
        <v>241</v>
      </c>
      <c r="DC42" s="163"/>
      <c r="DD42" s="163"/>
      <c r="DE42" s="163"/>
      <c r="DF42" s="163"/>
      <c r="DG42" s="163"/>
      <c r="DH42" s="163"/>
      <c r="DI42" s="163"/>
      <c r="DJ42" s="163"/>
      <c r="DK42" s="163"/>
      <c r="DL42" s="163"/>
      <c r="DM42" s="163"/>
      <c r="DN42" s="161"/>
      <c r="DO42" s="161"/>
      <c r="DP42" s="161"/>
      <c r="DQ42" s="161"/>
      <c r="DR42" s="161"/>
      <c r="DS42" s="161"/>
      <c r="DT42" s="161"/>
      <c r="DU42" s="161"/>
      <c r="DV42" s="161"/>
      <c r="DW42" s="161"/>
      <c r="DX42" s="161"/>
      <c r="DY42" s="161"/>
      <c r="HN42" s="159">
        <v>72925019</v>
      </c>
      <c r="HO42" s="159" t="s">
        <v>719</v>
      </c>
      <c r="HP42" s="159" t="s">
        <v>720</v>
      </c>
      <c r="HR42" s="159" t="s">
        <v>244</v>
      </c>
      <c r="HS42" s="159" t="s">
        <v>245</v>
      </c>
      <c r="HT42" s="159" t="s">
        <v>264</v>
      </c>
      <c r="HV42" s="159">
        <v>48</v>
      </c>
      <c r="HW42" s="169">
        <f t="shared" si="22"/>
        <v>4.5</v>
      </c>
      <c r="HX42" s="169">
        <f t="shared" si="23"/>
        <v>3.9699999999999998</v>
      </c>
      <c r="HY42" s="169">
        <f t="shared" si="1"/>
        <v>4.5300000000000011</v>
      </c>
      <c r="HZ42" s="169">
        <f t="shared" si="2"/>
        <v>0</v>
      </c>
      <c r="IA42" s="169">
        <f t="shared" si="3"/>
        <v>0</v>
      </c>
      <c r="IB42" s="169">
        <f t="shared" si="4"/>
        <v>0</v>
      </c>
      <c r="IC42" s="169">
        <f t="shared" si="5"/>
        <v>0</v>
      </c>
      <c r="ID42" s="169">
        <f t="shared" si="6"/>
        <v>0</v>
      </c>
      <c r="IE42" s="169">
        <f t="shared" si="7"/>
        <v>0</v>
      </c>
      <c r="IF42" s="169">
        <f t="shared" si="8"/>
        <v>0</v>
      </c>
      <c r="IG42" s="169">
        <f t="shared" si="9"/>
        <v>0</v>
      </c>
      <c r="IH42" s="169">
        <f t="shared" si="10"/>
        <v>0</v>
      </c>
      <c r="II42" s="164">
        <f t="shared" si="24"/>
        <v>4.333333333333333</v>
      </c>
      <c r="IJ42" s="164">
        <f t="shared" si="11"/>
        <v>0</v>
      </c>
      <c r="IK42" s="164">
        <f t="shared" si="12"/>
        <v>0</v>
      </c>
      <c r="IL42" s="164">
        <f t="shared" si="13"/>
        <v>0</v>
      </c>
      <c r="IM42" s="170">
        <f>(II42/1000)*Parameters!$H$2</f>
        <v>1.2783333333333331E-4</v>
      </c>
      <c r="IN42" s="170">
        <f>(IJ42/1000)*Parameters!$H$4</f>
        <v>0</v>
      </c>
      <c r="IO42" s="170">
        <f>(IK42/1000)*Parameters!$H$3</f>
        <v>0</v>
      </c>
      <c r="IP42" s="170">
        <f>(IL42/1000)*Parameters!$H$5</f>
        <v>0</v>
      </c>
      <c r="IQ42" s="171">
        <f t="shared" si="14"/>
        <v>1.2783333333333331E-4</v>
      </c>
      <c r="IR42" s="129">
        <f t="shared" si="15"/>
        <v>1</v>
      </c>
      <c r="IS42" s="129">
        <f t="shared" si="16"/>
        <v>0</v>
      </c>
      <c r="IT42" s="129">
        <f t="shared" si="17"/>
        <v>0</v>
      </c>
      <c r="IU42" s="129">
        <f t="shared" si="18"/>
        <v>0</v>
      </c>
      <c r="IV42" s="172">
        <f t="shared" si="19"/>
        <v>44138</v>
      </c>
      <c r="IW42" s="172">
        <f t="shared" si="20"/>
        <v>44143</v>
      </c>
      <c r="IX42" s="173">
        <f>SUM(M42*Parameters!$L$2,N42*Parameters!$L$3,O42*Parameters!$L$4,P42*Parameters!$L$5)</f>
        <v>4.8</v>
      </c>
      <c r="IY42" s="173">
        <f t="shared" si="21"/>
        <v>0.90277777777777779</v>
      </c>
    </row>
    <row r="43" spans="1:259" ht="15" customHeight="1">
      <c r="A43" s="158" t="s">
        <v>721</v>
      </c>
      <c r="B43" s="159" t="s">
        <v>722</v>
      </c>
      <c r="D43" s="159" t="s">
        <v>221</v>
      </c>
      <c r="E43" s="159" t="s">
        <v>222</v>
      </c>
      <c r="F43" s="159" t="s">
        <v>222</v>
      </c>
      <c r="G43" s="159" t="s">
        <v>222</v>
      </c>
      <c r="H43" s="159" t="s">
        <v>723</v>
      </c>
      <c r="I43" s="159" t="s">
        <v>697</v>
      </c>
      <c r="J43" s="159" t="s">
        <v>467</v>
      </c>
      <c r="K43" s="159" t="s">
        <v>724</v>
      </c>
      <c r="L43" s="159" t="s">
        <v>725</v>
      </c>
      <c r="M43" s="159">
        <v>2</v>
      </c>
      <c r="N43" s="159">
        <v>3</v>
      </c>
      <c r="O43" s="159">
        <v>1</v>
      </c>
      <c r="P43" s="159">
        <v>0</v>
      </c>
      <c r="Q43" s="159" t="s">
        <v>253</v>
      </c>
      <c r="R43" s="159">
        <v>0</v>
      </c>
      <c r="S43" s="159">
        <v>0</v>
      </c>
      <c r="T43" s="159">
        <v>0</v>
      </c>
      <c r="U43" s="159">
        <v>0</v>
      </c>
      <c r="V43" s="159">
        <v>0</v>
      </c>
      <c r="W43" s="159">
        <v>1</v>
      </c>
      <c r="X43" s="159">
        <v>0</v>
      </c>
      <c r="Y43" s="159" t="s">
        <v>714</v>
      </c>
      <c r="Z43" s="159">
        <v>634402639</v>
      </c>
      <c r="AA43" s="160" t="s">
        <v>230</v>
      </c>
      <c r="AB43" s="160" t="s">
        <v>231</v>
      </c>
      <c r="AC43" s="160" t="s">
        <v>232</v>
      </c>
      <c r="AD43" s="160">
        <v>0</v>
      </c>
      <c r="AE43" s="160"/>
      <c r="AF43" s="160">
        <f t="shared" si="0"/>
        <v>0</v>
      </c>
      <c r="AG43" s="160" t="s">
        <v>233</v>
      </c>
      <c r="AH43" s="160"/>
      <c r="AI43" s="161" t="s">
        <v>255</v>
      </c>
      <c r="AJ43" s="161" t="s">
        <v>256</v>
      </c>
      <c r="AK43" s="161" t="s">
        <v>232</v>
      </c>
      <c r="AL43" s="161">
        <v>3.5</v>
      </c>
      <c r="AM43" s="161"/>
      <c r="AN43" s="161" t="s">
        <v>233</v>
      </c>
      <c r="AO43" s="163" t="s">
        <v>235</v>
      </c>
      <c r="AU43" s="164" t="s">
        <v>236</v>
      </c>
      <c r="AV43" s="164"/>
      <c r="AW43" s="164"/>
      <c r="AX43" s="164"/>
      <c r="AY43" s="164"/>
      <c r="AZ43" s="164"/>
      <c r="BA43" s="164"/>
      <c r="BB43" s="159" t="s">
        <v>726</v>
      </c>
      <c r="BC43" s="163" t="s">
        <v>222</v>
      </c>
      <c r="BD43" s="163" t="s">
        <v>727</v>
      </c>
      <c r="BE43" s="163">
        <v>13</v>
      </c>
      <c r="BF43" s="163" t="s">
        <v>728</v>
      </c>
      <c r="BG43" s="163"/>
      <c r="BH43" s="163">
        <v>13</v>
      </c>
      <c r="BI43" s="163" t="s">
        <v>729</v>
      </c>
      <c r="BJ43" s="163"/>
      <c r="BK43" s="163">
        <v>12.3</v>
      </c>
      <c r="BL43" s="163" t="s">
        <v>730</v>
      </c>
      <c r="BM43" s="163"/>
      <c r="BN43" s="165">
        <v>10.93</v>
      </c>
      <c r="BO43" s="166"/>
      <c r="BP43" s="164"/>
      <c r="BQ43" s="164"/>
      <c r="BR43" s="164"/>
      <c r="BS43" s="164"/>
      <c r="BT43" s="164"/>
      <c r="BU43" s="164"/>
      <c r="BV43" s="164"/>
      <c r="BW43" s="164"/>
      <c r="BX43" s="164"/>
      <c r="BY43" s="164"/>
      <c r="BZ43" s="164"/>
      <c r="CA43" s="164"/>
      <c r="CB43" s="164"/>
      <c r="CC43" s="164"/>
      <c r="CD43" s="164"/>
      <c r="CE43" s="164"/>
      <c r="CF43" s="164"/>
      <c r="CG43" s="164"/>
      <c r="CH43" s="164"/>
      <c r="CI43" s="164"/>
      <c r="CJ43" s="164"/>
      <c r="CK43" s="164"/>
      <c r="CL43" s="164"/>
      <c r="CM43" s="164"/>
      <c r="CN43" s="164"/>
      <c r="CO43" s="164"/>
      <c r="CP43" s="164"/>
      <c r="CQ43" s="164"/>
      <c r="CR43" s="164"/>
      <c r="CS43" s="164"/>
      <c r="CT43" s="164"/>
      <c r="CU43" s="164"/>
      <c r="CV43" s="164"/>
      <c r="CW43" s="164"/>
      <c r="CX43" s="164"/>
      <c r="CY43" s="164"/>
      <c r="CZ43" s="164"/>
      <c r="DA43" s="167"/>
      <c r="DB43" s="168" t="s">
        <v>222</v>
      </c>
      <c r="DC43" s="163" t="s">
        <v>731</v>
      </c>
      <c r="DD43" s="163">
        <v>15.6</v>
      </c>
      <c r="DE43" s="163" t="s">
        <v>728</v>
      </c>
      <c r="DF43" s="163"/>
      <c r="DG43" s="163">
        <v>13.56</v>
      </c>
      <c r="DH43" s="163" t="s">
        <v>729</v>
      </c>
      <c r="DI43" s="163"/>
      <c r="DJ43" s="163">
        <v>13.13</v>
      </c>
      <c r="DK43" s="163" t="s">
        <v>730</v>
      </c>
      <c r="DL43" s="163"/>
      <c r="DM43" s="163">
        <v>12.3</v>
      </c>
      <c r="DN43" s="161"/>
      <c r="DO43" s="161"/>
      <c r="DP43" s="161"/>
      <c r="DQ43" s="161"/>
      <c r="DR43" s="161"/>
      <c r="DS43" s="161"/>
      <c r="DT43" s="161"/>
      <c r="DU43" s="161"/>
      <c r="DV43" s="161"/>
      <c r="DW43" s="161"/>
      <c r="DX43" s="161"/>
      <c r="DY43" s="161"/>
      <c r="HN43" s="159">
        <v>72925020</v>
      </c>
      <c r="HO43" s="159" t="s">
        <v>732</v>
      </c>
      <c r="HP43" s="159" t="s">
        <v>733</v>
      </c>
      <c r="HR43" s="159" t="s">
        <v>244</v>
      </c>
      <c r="HS43" s="159" t="s">
        <v>245</v>
      </c>
      <c r="HT43" s="159" t="s">
        <v>264</v>
      </c>
      <c r="HV43" s="159">
        <v>49</v>
      </c>
      <c r="HW43" s="169">
        <f t="shared" si="22"/>
        <v>0</v>
      </c>
      <c r="HX43" s="169">
        <f t="shared" si="23"/>
        <v>0.69999999999999929</v>
      </c>
      <c r="HY43" s="169">
        <f t="shared" si="1"/>
        <v>1.370000000000001</v>
      </c>
      <c r="HZ43" s="169">
        <f t="shared" si="2"/>
        <v>0</v>
      </c>
      <c r="IA43" s="169">
        <f t="shared" si="3"/>
        <v>0</v>
      </c>
      <c r="IB43" s="169">
        <f t="shared" si="4"/>
        <v>0</v>
      </c>
      <c r="IC43" s="169">
        <f t="shared" si="5"/>
        <v>2.0399999999999991</v>
      </c>
      <c r="ID43" s="169">
        <f t="shared" si="6"/>
        <v>0.42999999999999972</v>
      </c>
      <c r="IE43" s="169">
        <f t="shared" si="7"/>
        <v>0.83000000000000007</v>
      </c>
      <c r="IF43" s="169">
        <f t="shared" si="8"/>
        <v>0</v>
      </c>
      <c r="IG43" s="169">
        <f t="shared" si="9"/>
        <v>0</v>
      </c>
      <c r="IH43" s="169">
        <f t="shared" si="10"/>
        <v>0</v>
      </c>
      <c r="II43" s="164">
        <f t="shared" si="24"/>
        <v>0.69000000000000006</v>
      </c>
      <c r="IJ43" s="164">
        <f t="shared" si="11"/>
        <v>0</v>
      </c>
      <c r="IK43" s="164">
        <f t="shared" si="12"/>
        <v>1.0999999999999996</v>
      </c>
      <c r="IL43" s="164">
        <f t="shared" si="13"/>
        <v>0</v>
      </c>
      <c r="IM43" s="170">
        <f>(II43/1000)*Parameters!$H$2</f>
        <v>2.0355000000000001E-5</v>
      </c>
      <c r="IN43" s="170">
        <f>(IJ43/1000)*Parameters!$H$4</f>
        <v>0</v>
      </c>
      <c r="IO43" s="170">
        <f>(IK43/1000)*Parameters!$H$3</f>
        <v>5.2029999999999981E-5</v>
      </c>
      <c r="IP43" s="170">
        <f>(IL43/1000)*Parameters!$H$5</f>
        <v>0</v>
      </c>
      <c r="IQ43" s="171">
        <f t="shared" si="14"/>
        <v>7.2384999999999979E-5</v>
      </c>
      <c r="IR43" s="129">
        <f t="shared" si="15"/>
        <v>0.2812046694757202</v>
      </c>
      <c r="IS43" s="129">
        <f t="shared" si="16"/>
        <v>0</v>
      </c>
      <c r="IT43" s="129">
        <f t="shared" si="17"/>
        <v>0.7187953305242798</v>
      </c>
      <c r="IU43" s="129">
        <f t="shared" si="18"/>
        <v>0</v>
      </c>
      <c r="IV43" s="172">
        <f t="shared" si="19"/>
        <v>44138</v>
      </c>
      <c r="IW43" s="172">
        <f t="shared" si="20"/>
        <v>44143</v>
      </c>
      <c r="IX43" s="173">
        <f>SUM(M43*Parameters!$L$2,N43*Parameters!$L$3,O43*Parameters!$L$4,P43*Parameters!$L$5)</f>
        <v>4.4000000000000004</v>
      </c>
      <c r="IY43" s="173">
        <f t="shared" si="21"/>
        <v>0.15681818181818183</v>
      </c>
    </row>
    <row r="44" spans="1:259" ht="15" customHeight="1">
      <c r="A44" s="158" t="s">
        <v>734</v>
      </c>
      <c r="B44" s="159" t="s">
        <v>735</v>
      </c>
      <c r="D44" s="159" t="s">
        <v>221</v>
      </c>
      <c r="E44" s="159" t="s">
        <v>222</v>
      </c>
      <c r="F44" s="159" t="s">
        <v>222</v>
      </c>
      <c r="G44" s="159" t="s">
        <v>222</v>
      </c>
      <c r="H44" s="159" t="s">
        <v>736</v>
      </c>
      <c r="I44" s="159" t="s">
        <v>697</v>
      </c>
      <c r="J44" s="159" t="s">
        <v>467</v>
      </c>
      <c r="K44" s="159" t="s">
        <v>737</v>
      </c>
      <c r="L44" s="159" t="s">
        <v>738</v>
      </c>
      <c r="M44" s="159">
        <v>5</v>
      </c>
      <c r="N44" s="159">
        <v>6</v>
      </c>
      <c r="O44" s="159">
        <v>4</v>
      </c>
      <c r="P44" s="159">
        <v>0</v>
      </c>
      <c r="Q44" s="159" t="s">
        <v>253</v>
      </c>
      <c r="R44" s="159">
        <v>0</v>
      </c>
      <c r="S44" s="159">
        <v>0</v>
      </c>
      <c r="T44" s="159">
        <v>0</v>
      </c>
      <c r="U44" s="159">
        <v>0</v>
      </c>
      <c r="V44" s="159">
        <v>0</v>
      </c>
      <c r="W44" s="159">
        <v>1</v>
      </c>
      <c r="X44" s="159">
        <v>0</v>
      </c>
      <c r="Y44" s="159" t="s">
        <v>739</v>
      </c>
      <c r="Z44" s="159">
        <v>633260234</v>
      </c>
      <c r="AA44" s="160" t="s">
        <v>230</v>
      </c>
      <c r="AB44" s="160" t="s">
        <v>231</v>
      </c>
      <c r="AC44" s="160" t="s">
        <v>232</v>
      </c>
      <c r="AD44" s="160">
        <v>3</v>
      </c>
      <c r="AE44" s="160"/>
      <c r="AF44" s="160">
        <f t="shared" si="0"/>
        <v>21</v>
      </c>
      <c r="AG44" s="160" t="s">
        <v>233</v>
      </c>
      <c r="AH44" s="160"/>
      <c r="AI44" s="161" t="s">
        <v>234</v>
      </c>
      <c r="AJ44" s="161"/>
      <c r="AK44" s="161"/>
      <c r="AL44" s="161"/>
      <c r="AM44" s="161"/>
      <c r="AN44" s="161"/>
      <c r="AO44" s="163" t="s">
        <v>235</v>
      </c>
      <c r="AU44" s="164" t="s">
        <v>236</v>
      </c>
      <c r="AV44" s="164"/>
      <c r="AW44" s="164"/>
      <c r="AX44" s="164"/>
      <c r="AY44" s="164"/>
      <c r="AZ44" s="164"/>
      <c r="BA44" s="164"/>
      <c r="BB44" s="159" t="s">
        <v>726</v>
      </c>
      <c r="BC44" s="163" t="s">
        <v>222</v>
      </c>
      <c r="BD44" s="163" t="s">
        <v>740</v>
      </c>
      <c r="BE44" s="163">
        <v>13</v>
      </c>
      <c r="BF44" s="163" t="s">
        <v>741</v>
      </c>
      <c r="BG44" s="163"/>
      <c r="BH44" s="163">
        <v>10.73</v>
      </c>
      <c r="BI44" s="163" t="s">
        <v>742</v>
      </c>
      <c r="BJ44" s="163"/>
      <c r="BK44" s="163">
        <v>8.42</v>
      </c>
      <c r="BL44" s="163" t="s">
        <v>691</v>
      </c>
      <c r="BM44" s="163"/>
      <c r="BN44" s="165">
        <v>6.83</v>
      </c>
      <c r="BO44" s="166"/>
      <c r="BP44" s="164"/>
      <c r="BQ44" s="164"/>
      <c r="BR44" s="164"/>
      <c r="BS44" s="164"/>
      <c r="BT44" s="164"/>
      <c r="BU44" s="164"/>
      <c r="BV44" s="164"/>
      <c r="BW44" s="164"/>
      <c r="BX44" s="164"/>
      <c r="BY44" s="164"/>
      <c r="BZ44" s="164"/>
      <c r="CA44" s="164"/>
      <c r="CB44" s="164"/>
      <c r="CC44" s="164"/>
      <c r="CD44" s="164"/>
      <c r="CE44" s="164"/>
      <c r="CF44" s="164"/>
      <c r="CG44" s="164"/>
      <c r="CH44" s="164"/>
      <c r="CI44" s="164"/>
      <c r="CJ44" s="164"/>
      <c r="CK44" s="164"/>
      <c r="CL44" s="164"/>
      <c r="CM44" s="164"/>
      <c r="CN44" s="164"/>
      <c r="CO44" s="164"/>
      <c r="CP44" s="164"/>
      <c r="CQ44" s="164"/>
      <c r="CR44" s="164"/>
      <c r="CS44" s="164"/>
      <c r="CT44" s="164"/>
      <c r="CU44" s="164"/>
      <c r="CV44" s="164"/>
      <c r="CW44" s="164"/>
      <c r="CX44" s="164"/>
      <c r="CY44" s="164"/>
      <c r="CZ44" s="164"/>
      <c r="DA44" s="167"/>
      <c r="DB44" s="168" t="s">
        <v>241</v>
      </c>
      <c r="DC44" s="163"/>
      <c r="DD44" s="163"/>
      <c r="DE44" s="163"/>
      <c r="DF44" s="163"/>
      <c r="DG44" s="163"/>
      <c r="DH44" s="163"/>
      <c r="DI44" s="163"/>
      <c r="DJ44" s="163"/>
      <c r="DK44" s="163"/>
      <c r="DL44" s="163"/>
      <c r="DM44" s="163"/>
      <c r="DN44" s="161"/>
      <c r="DO44" s="161"/>
      <c r="DP44" s="161"/>
      <c r="DQ44" s="161"/>
      <c r="DR44" s="161"/>
      <c r="DS44" s="161"/>
      <c r="DT44" s="161"/>
      <c r="DU44" s="161"/>
      <c r="DV44" s="161"/>
      <c r="DW44" s="161"/>
      <c r="DX44" s="161"/>
      <c r="DY44" s="161"/>
      <c r="HN44" s="159">
        <v>72925062</v>
      </c>
      <c r="HO44" s="159" t="s">
        <v>743</v>
      </c>
      <c r="HP44" s="159" t="s">
        <v>744</v>
      </c>
      <c r="HR44" s="159" t="s">
        <v>244</v>
      </c>
      <c r="HS44" s="159" t="s">
        <v>245</v>
      </c>
      <c r="HT44" s="159" t="s">
        <v>264</v>
      </c>
      <c r="HV44" s="159">
        <v>50</v>
      </c>
      <c r="HW44" s="169">
        <f t="shared" si="22"/>
        <v>2.2699999999999996</v>
      </c>
      <c r="HX44" s="169">
        <f t="shared" si="23"/>
        <v>2.3100000000000005</v>
      </c>
      <c r="HY44" s="169">
        <f t="shared" si="1"/>
        <v>1.5899999999999999</v>
      </c>
      <c r="HZ44" s="169">
        <f t="shared" si="2"/>
        <v>0</v>
      </c>
      <c r="IA44" s="169">
        <f t="shared" si="3"/>
        <v>0</v>
      </c>
      <c r="IB44" s="169">
        <f t="shared" si="4"/>
        <v>0</v>
      </c>
      <c r="IC44" s="169">
        <f t="shared" si="5"/>
        <v>0</v>
      </c>
      <c r="ID44" s="169">
        <f t="shared" si="6"/>
        <v>0</v>
      </c>
      <c r="IE44" s="169">
        <f t="shared" si="7"/>
        <v>0</v>
      </c>
      <c r="IF44" s="169">
        <f t="shared" si="8"/>
        <v>0</v>
      </c>
      <c r="IG44" s="169">
        <f t="shared" si="9"/>
        <v>0</v>
      </c>
      <c r="IH44" s="169">
        <f t="shared" si="10"/>
        <v>0</v>
      </c>
      <c r="II44" s="164">
        <f t="shared" si="24"/>
        <v>2.0566666666666666</v>
      </c>
      <c r="IJ44" s="164">
        <f t="shared" si="11"/>
        <v>0</v>
      </c>
      <c r="IK44" s="164">
        <f t="shared" si="12"/>
        <v>0</v>
      </c>
      <c r="IL44" s="164">
        <f t="shared" si="13"/>
        <v>0</v>
      </c>
      <c r="IM44" s="170">
        <f>(II44/1000)*Parameters!$H$2</f>
        <v>6.0671666666666664E-5</v>
      </c>
      <c r="IN44" s="170">
        <f>(IJ44/1000)*Parameters!$H$4</f>
        <v>0</v>
      </c>
      <c r="IO44" s="170">
        <f>(IK44/1000)*Parameters!$H$3</f>
        <v>0</v>
      </c>
      <c r="IP44" s="170">
        <f>(IL44/1000)*Parameters!$H$5</f>
        <v>0</v>
      </c>
      <c r="IQ44" s="171">
        <f t="shared" si="14"/>
        <v>6.0671666666666664E-5</v>
      </c>
      <c r="IR44" s="129">
        <f t="shared" si="15"/>
        <v>1</v>
      </c>
      <c r="IS44" s="129">
        <f t="shared" si="16"/>
        <v>0</v>
      </c>
      <c r="IT44" s="129">
        <f t="shared" si="17"/>
        <v>0</v>
      </c>
      <c r="IU44" s="129">
        <f t="shared" si="18"/>
        <v>0</v>
      </c>
      <c r="IV44" s="172">
        <f t="shared" si="19"/>
        <v>44138</v>
      </c>
      <c r="IW44" s="172">
        <f t="shared" si="20"/>
        <v>44143</v>
      </c>
      <c r="IX44" s="173">
        <f>SUM(M44*Parameters!$L$2,N44*Parameters!$L$3,O44*Parameters!$L$4,P44*Parameters!$L$5)</f>
        <v>11.3</v>
      </c>
      <c r="IY44" s="173">
        <f t="shared" si="21"/>
        <v>0.18200589970501474</v>
      </c>
    </row>
    <row r="45" spans="1:259" ht="15" customHeight="1">
      <c r="A45" s="158" t="s">
        <v>745</v>
      </c>
      <c r="B45" s="159" t="s">
        <v>746</v>
      </c>
      <c r="D45" s="159" t="s">
        <v>221</v>
      </c>
      <c r="E45" s="159" t="s">
        <v>222</v>
      </c>
      <c r="F45" s="159" t="s">
        <v>222</v>
      </c>
      <c r="G45" s="159" t="s">
        <v>222</v>
      </c>
      <c r="H45" s="159" t="s">
        <v>747</v>
      </c>
      <c r="I45" s="159" t="s">
        <v>697</v>
      </c>
      <c r="J45" s="159" t="s">
        <v>467</v>
      </c>
      <c r="K45" s="159" t="s">
        <v>748</v>
      </c>
      <c r="L45" s="159" t="s">
        <v>749</v>
      </c>
      <c r="M45" s="159">
        <v>1</v>
      </c>
      <c r="N45" s="159">
        <v>2</v>
      </c>
      <c r="O45" s="159">
        <v>1</v>
      </c>
      <c r="P45" s="159">
        <v>0</v>
      </c>
      <c r="Q45" s="159" t="s">
        <v>253</v>
      </c>
      <c r="R45" s="159">
        <v>0</v>
      </c>
      <c r="S45" s="159">
        <v>0</v>
      </c>
      <c r="T45" s="159">
        <v>0</v>
      </c>
      <c r="U45" s="159">
        <v>0</v>
      </c>
      <c r="V45" s="159">
        <v>0</v>
      </c>
      <c r="W45" s="159">
        <v>1</v>
      </c>
      <c r="X45" s="159">
        <v>0</v>
      </c>
      <c r="Y45" s="159" t="s">
        <v>750</v>
      </c>
      <c r="Z45" s="159">
        <v>636491777</v>
      </c>
      <c r="AA45" s="160" t="s">
        <v>230</v>
      </c>
      <c r="AB45" s="160" t="s">
        <v>231</v>
      </c>
      <c r="AC45" s="160" t="s">
        <v>232</v>
      </c>
      <c r="AD45" s="160">
        <v>3</v>
      </c>
      <c r="AE45" s="160"/>
      <c r="AF45" s="160">
        <f t="shared" si="0"/>
        <v>21</v>
      </c>
      <c r="AG45" s="160" t="s">
        <v>233</v>
      </c>
      <c r="AH45" s="160"/>
      <c r="AI45" s="161" t="s">
        <v>234</v>
      </c>
      <c r="AJ45" s="161"/>
      <c r="AK45" s="161"/>
      <c r="AL45" s="161"/>
      <c r="AM45" s="161"/>
      <c r="AN45" s="161"/>
      <c r="AO45" s="163" t="s">
        <v>235</v>
      </c>
      <c r="AU45" s="164" t="s">
        <v>236</v>
      </c>
      <c r="AV45" s="164"/>
      <c r="AW45" s="164"/>
      <c r="AX45" s="164"/>
      <c r="AY45" s="164"/>
      <c r="AZ45" s="164"/>
      <c r="BA45" s="164"/>
      <c r="BB45" s="159" t="s">
        <v>237</v>
      </c>
      <c r="BC45" s="163" t="s">
        <v>222</v>
      </c>
      <c r="BD45" s="163" t="s">
        <v>751</v>
      </c>
      <c r="BE45" s="163">
        <v>15.45</v>
      </c>
      <c r="BF45" s="163" t="s">
        <v>752</v>
      </c>
      <c r="BG45" s="163"/>
      <c r="BH45" s="163">
        <v>12.88</v>
      </c>
      <c r="BI45" s="163" t="s">
        <v>753</v>
      </c>
      <c r="BJ45" s="163"/>
      <c r="BK45" s="163">
        <v>11.81</v>
      </c>
      <c r="BL45" s="163" t="s">
        <v>754</v>
      </c>
      <c r="BM45" s="163"/>
      <c r="BN45" s="165">
        <v>9.17</v>
      </c>
      <c r="BO45" s="166"/>
      <c r="BP45" s="164"/>
      <c r="BQ45" s="164"/>
      <c r="BR45" s="164"/>
      <c r="BS45" s="164"/>
      <c r="BT45" s="164"/>
      <c r="BU45" s="164"/>
      <c r="BV45" s="164"/>
      <c r="BW45" s="164"/>
      <c r="BX45" s="164"/>
      <c r="BY45" s="164"/>
      <c r="BZ45" s="164"/>
      <c r="CA45" s="164"/>
      <c r="CB45" s="164"/>
      <c r="CC45" s="164"/>
      <c r="CD45" s="164"/>
      <c r="CE45" s="164"/>
      <c r="CF45" s="164"/>
      <c r="CG45" s="164"/>
      <c r="CH45" s="164"/>
      <c r="CI45" s="164"/>
      <c r="CJ45" s="164"/>
      <c r="CK45" s="164"/>
      <c r="CL45" s="164"/>
      <c r="CM45" s="164"/>
      <c r="CN45" s="164"/>
      <c r="CO45" s="164"/>
      <c r="CP45" s="164"/>
      <c r="CQ45" s="164"/>
      <c r="CR45" s="164"/>
      <c r="CS45" s="164"/>
      <c r="CT45" s="164"/>
      <c r="CU45" s="164"/>
      <c r="CV45" s="164"/>
      <c r="CW45" s="164"/>
      <c r="CX45" s="164"/>
      <c r="CY45" s="164"/>
      <c r="CZ45" s="164"/>
      <c r="DA45" s="167"/>
      <c r="DB45" s="168" t="s">
        <v>241</v>
      </c>
      <c r="DC45" s="163"/>
      <c r="DD45" s="163"/>
      <c r="DE45" s="163"/>
      <c r="DF45" s="163"/>
      <c r="DG45" s="163"/>
      <c r="DH45" s="163"/>
      <c r="DI45" s="163"/>
      <c r="DJ45" s="163"/>
      <c r="DK45" s="163"/>
      <c r="DL45" s="163"/>
      <c r="DM45" s="163"/>
      <c r="DN45" s="161"/>
      <c r="DO45" s="161"/>
      <c r="DP45" s="161"/>
      <c r="DQ45" s="161"/>
      <c r="DR45" s="161"/>
      <c r="DS45" s="161"/>
      <c r="DT45" s="161"/>
      <c r="DU45" s="161"/>
      <c r="DV45" s="161"/>
      <c r="DW45" s="161"/>
      <c r="DX45" s="161"/>
      <c r="DY45" s="161"/>
      <c r="HN45" s="159">
        <v>72925064</v>
      </c>
      <c r="HO45" s="159" t="s">
        <v>755</v>
      </c>
      <c r="HP45" s="159" t="s">
        <v>756</v>
      </c>
      <c r="HR45" s="159" t="s">
        <v>244</v>
      </c>
      <c r="HS45" s="159" t="s">
        <v>245</v>
      </c>
      <c r="HT45" s="159" t="s">
        <v>264</v>
      </c>
      <c r="HV45" s="159">
        <v>51</v>
      </c>
      <c r="HW45" s="169">
        <f t="shared" si="22"/>
        <v>2.5699999999999985</v>
      </c>
      <c r="HX45" s="169">
        <f t="shared" si="23"/>
        <v>1.0700000000000003</v>
      </c>
      <c r="HY45" s="169">
        <f t="shared" si="1"/>
        <v>2.6400000000000006</v>
      </c>
      <c r="HZ45" s="169">
        <f t="shared" si="2"/>
        <v>0</v>
      </c>
      <c r="IA45" s="169">
        <f t="shared" si="3"/>
        <v>0</v>
      </c>
      <c r="IB45" s="169">
        <f t="shared" si="4"/>
        <v>0</v>
      </c>
      <c r="IC45" s="169">
        <f t="shared" si="5"/>
        <v>0</v>
      </c>
      <c r="ID45" s="169">
        <f t="shared" si="6"/>
        <v>0</v>
      </c>
      <c r="IE45" s="169">
        <f t="shared" si="7"/>
        <v>0</v>
      </c>
      <c r="IF45" s="169">
        <f t="shared" si="8"/>
        <v>0</v>
      </c>
      <c r="IG45" s="169">
        <f t="shared" si="9"/>
        <v>0</v>
      </c>
      <c r="IH45" s="169">
        <f t="shared" si="10"/>
        <v>0</v>
      </c>
      <c r="II45" s="164">
        <f t="shared" si="24"/>
        <v>2.0933333333333333</v>
      </c>
      <c r="IJ45" s="164">
        <f t="shared" si="11"/>
        <v>0</v>
      </c>
      <c r="IK45" s="164">
        <f t="shared" si="12"/>
        <v>0</v>
      </c>
      <c r="IL45" s="164">
        <f t="shared" si="13"/>
        <v>0</v>
      </c>
      <c r="IM45" s="170">
        <f>(II45/1000)*Parameters!$H$2</f>
        <v>6.1753333333333324E-5</v>
      </c>
      <c r="IN45" s="170">
        <f>(IJ45/1000)*Parameters!$H$4</f>
        <v>0</v>
      </c>
      <c r="IO45" s="170">
        <f>(IK45/1000)*Parameters!$H$3</f>
        <v>0</v>
      </c>
      <c r="IP45" s="170">
        <f>(IL45/1000)*Parameters!$H$5</f>
        <v>0</v>
      </c>
      <c r="IQ45" s="171">
        <f t="shared" si="14"/>
        <v>6.1753333333333324E-5</v>
      </c>
      <c r="IR45" s="129">
        <f t="shared" si="15"/>
        <v>1</v>
      </c>
      <c r="IS45" s="129">
        <f t="shared" si="16"/>
        <v>0</v>
      </c>
      <c r="IT45" s="129">
        <f t="shared" si="17"/>
        <v>0</v>
      </c>
      <c r="IU45" s="129">
        <f t="shared" si="18"/>
        <v>0</v>
      </c>
      <c r="IV45" s="172">
        <f t="shared" si="19"/>
        <v>44138</v>
      </c>
      <c r="IW45" s="172">
        <f t="shared" si="20"/>
        <v>44143</v>
      </c>
      <c r="IX45" s="173">
        <f>SUM(M45*Parameters!$L$2,N45*Parameters!$L$3,O45*Parameters!$L$4,P45*Parameters!$L$5)</f>
        <v>3.1</v>
      </c>
      <c r="IY45" s="173">
        <f t="shared" si="21"/>
        <v>0.67526881720430099</v>
      </c>
    </row>
    <row r="46" spans="1:259" ht="15" customHeight="1">
      <c r="A46" s="158" t="s">
        <v>757</v>
      </c>
      <c r="B46" s="159" t="s">
        <v>758</v>
      </c>
      <c r="D46" s="159" t="s">
        <v>221</v>
      </c>
      <c r="E46" s="159" t="s">
        <v>222</v>
      </c>
      <c r="F46" s="159" t="s">
        <v>222</v>
      </c>
      <c r="G46" s="159" t="s">
        <v>222</v>
      </c>
      <c r="H46" s="159" t="s">
        <v>759</v>
      </c>
      <c r="I46" s="159" t="s">
        <v>697</v>
      </c>
      <c r="J46" s="159" t="s">
        <v>467</v>
      </c>
      <c r="K46" s="159" t="s">
        <v>760</v>
      </c>
      <c r="L46" s="159" t="s">
        <v>761</v>
      </c>
      <c r="M46" s="159">
        <v>0</v>
      </c>
      <c r="N46" s="159">
        <v>2</v>
      </c>
      <c r="O46" s="159">
        <v>2</v>
      </c>
      <c r="P46" s="159">
        <v>0</v>
      </c>
      <c r="Q46" s="159" t="s">
        <v>253</v>
      </c>
      <c r="R46" s="159">
        <v>0</v>
      </c>
      <c r="S46" s="159">
        <v>0</v>
      </c>
      <c r="T46" s="159">
        <v>0</v>
      </c>
      <c r="U46" s="159">
        <v>0</v>
      </c>
      <c r="V46" s="159">
        <v>0</v>
      </c>
      <c r="W46" s="159">
        <v>1</v>
      </c>
      <c r="X46" s="159">
        <v>0</v>
      </c>
      <c r="Y46" s="159" t="s">
        <v>762</v>
      </c>
      <c r="Z46" s="159">
        <v>636314249</v>
      </c>
      <c r="AA46" s="160" t="s">
        <v>230</v>
      </c>
      <c r="AB46" s="160" t="s">
        <v>231</v>
      </c>
      <c r="AC46" s="160" t="s">
        <v>232</v>
      </c>
      <c r="AD46" s="160">
        <v>1.5</v>
      </c>
      <c r="AE46" s="160"/>
      <c r="AF46" s="160">
        <f t="shared" si="0"/>
        <v>10.5</v>
      </c>
      <c r="AG46" s="160" t="s">
        <v>233</v>
      </c>
      <c r="AH46" s="160"/>
      <c r="AI46" s="161" t="s">
        <v>255</v>
      </c>
      <c r="AJ46" s="161" t="s">
        <v>256</v>
      </c>
      <c r="AK46" s="161" t="s">
        <v>232</v>
      </c>
      <c r="AL46" s="161">
        <v>2</v>
      </c>
      <c r="AM46" s="161"/>
      <c r="AN46" s="161" t="s">
        <v>233</v>
      </c>
      <c r="AO46" s="163" t="s">
        <v>235</v>
      </c>
      <c r="AU46" s="164" t="s">
        <v>236</v>
      </c>
      <c r="AV46" s="164"/>
      <c r="AW46" s="164"/>
      <c r="AX46" s="164"/>
      <c r="AY46" s="164"/>
      <c r="AZ46" s="164"/>
      <c r="BA46" s="164"/>
      <c r="BB46" s="159" t="s">
        <v>518</v>
      </c>
      <c r="BC46" s="163" t="s">
        <v>222</v>
      </c>
      <c r="BD46" s="163" t="s">
        <v>763</v>
      </c>
      <c r="BE46" s="163">
        <v>29.7</v>
      </c>
      <c r="BF46" s="163" t="s">
        <v>764</v>
      </c>
      <c r="BG46" s="163"/>
      <c r="BH46" s="163">
        <v>27.61</v>
      </c>
      <c r="BI46" s="163" t="s">
        <v>765</v>
      </c>
      <c r="BJ46" s="163"/>
      <c r="BK46" s="163">
        <v>26.68</v>
      </c>
      <c r="BL46" s="163" t="s">
        <v>766</v>
      </c>
      <c r="BM46" s="163"/>
      <c r="BN46" s="165">
        <v>26</v>
      </c>
      <c r="BO46" s="166"/>
      <c r="BP46" s="164"/>
      <c r="BQ46" s="164"/>
      <c r="BR46" s="164"/>
      <c r="BS46" s="164"/>
      <c r="BT46" s="164"/>
      <c r="BU46" s="164"/>
      <c r="BV46" s="164"/>
      <c r="BW46" s="164"/>
      <c r="BX46" s="164"/>
      <c r="BY46" s="164"/>
      <c r="BZ46" s="164"/>
      <c r="CA46" s="164"/>
      <c r="CB46" s="164"/>
      <c r="CC46" s="164"/>
      <c r="CD46" s="164"/>
      <c r="CE46" s="164"/>
      <c r="CF46" s="164"/>
      <c r="CG46" s="164"/>
      <c r="CH46" s="164"/>
      <c r="CI46" s="164"/>
      <c r="CJ46" s="164"/>
      <c r="CK46" s="164"/>
      <c r="CL46" s="164"/>
      <c r="CM46" s="164"/>
      <c r="CN46" s="164"/>
      <c r="CO46" s="164"/>
      <c r="CP46" s="164"/>
      <c r="CQ46" s="164"/>
      <c r="CR46" s="164"/>
      <c r="CS46" s="164"/>
      <c r="CT46" s="164"/>
      <c r="CU46" s="164"/>
      <c r="CV46" s="164"/>
      <c r="CW46" s="164"/>
      <c r="CX46" s="164"/>
      <c r="CY46" s="164"/>
      <c r="CZ46" s="164"/>
      <c r="DA46" s="167"/>
      <c r="DB46" s="168" t="s">
        <v>222</v>
      </c>
      <c r="DC46" s="163" t="s">
        <v>763</v>
      </c>
      <c r="DD46" s="163">
        <v>21.4</v>
      </c>
      <c r="DE46" s="163" t="s">
        <v>764</v>
      </c>
      <c r="DF46" s="163"/>
      <c r="DG46" s="163">
        <v>19.29</v>
      </c>
      <c r="DH46" s="163" t="s">
        <v>765</v>
      </c>
      <c r="DI46" s="163"/>
      <c r="DJ46" s="163">
        <v>18.5</v>
      </c>
      <c r="DK46" s="163" t="s">
        <v>766</v>
      </c>
      <c r="DL46" s="163"/>
      <c r="DM46" s="163">
        <v>17.399999999999999</v>
      </c>
      <c r="DN46" s="161"/>
      <c r="DO46" s="161"/>
      <c r="DP46" s="161"/>
      <c r="DQ46" s="161"/>
      <c r="DR46" s="161"/>
      <c r="DS46" s="161"/>
      <c r="DT46" s="161"/>
      <c r="DU46" s="161"/>
      <c r="DV46" s="161"/>
      <c r="DW46" s="161"/>
      <c r="DX46" s="161"/>
      <c r="DY46" s="161"/>
      <c r="HN46" s="159">
        <v>72925093</v>
      </c>
      <c r="HO46" s="159" t="s">
        <v>767</v>
      </c>
      <c r="HP46" s="159" t="s">
        <v>768</v>
      </c>
      <c r="HR46" s="159" t="s">
        <v>244</v>
      </c>
      <c r="HS46" s="159" t="s">
        <v>245</v>
      </c>
      <c r="HT46" s="159" t="s">
        <v>264</v>
      </c>
      <c r="HV46" s="159">
        <v>52</v>
      </c>
      <c r="HW46" s="169">
        <f t="shared" si="22"/>
        <v>2.09</v>
      </c>
      <c r="HX46" s="169">
        <f t="shared" si="23"/>
        <v>0.92999999999999972</v>
      </c>
      <c r="HY46" s="169">
        <f t="shared" si="1"/>
        <v>0.67999999999999972</v>
      </c>
      <c r="HZ46" s="169">
        <f t="shared" si="2"/>
        <v>0</v>
      </c>
      <c r="IA46" s="169">
        <f t="shared" si="3"/>
        <v>0</v>
      </c>
      <c r="IB46" s="169">
        <f t="shared" si="4"/>
        <v>0</v>
      </c>
      <c r="IC46" s="169">
        <f t="shared" si="5"/>
        <v>2.1099999999999994</v>
      </c>
      <c r="ID46" s="169">
        <f t="shared" si="6"/>
        <v>0.78999999999999915</v>
      </c>
      <c r="IE46" s="169">
        <f t="shared" si="7"/>
        <v>1.1000000000000014</v>
      </c>
      <c r="IF46" s="169">
        <f t="shared" si="8"/>
        <v>0</v>
      </c>
      <c r="IG46" s="169">
        <f t="shared" si="9"/>
        <v>0</v>
      </c>
      <c r="IH46" s="169">
        <f t="shared" si="10"/>
        <v>0</v>
      </c>
      <c r="II46" s="164">
        <f t="shared" si="24"/>
        <v>1.2333333333333332</v>
      </c>
      <c r="IJ46" s="164">
        <f t="shared" si="11"/>
        <v>0</v>
      </c>
      <c r="IK46" s="164">
        <f t="shared" si="12"/>
        <v>1.3333333333333333</v>
      </c>
      <c r="IL46" s="164">
        <f t="shared" si="13"/>
        <v>0</v>
      </c>
      <c r="IM46" s="170">
        <f>(II46/1000)*Parameters!$H$2</f>
        <v>3.6383333333333328E-5</v>
      </c>
      <c r="IN46" s="170">
        <f>(IJ46/1000)*Parameters!$H$4</f>
        <v>0</v>
      </c>
      <c r="IO46" s="170">
        <f>(IK46/1000)*Parameters!$H$3</f>
        <v>6.3066666666666664E-5</v>
      </c>
      <c r="IP46" s="170">
        <f>(IL46/1000)*Parameters!$H$5</f>
        <v>0</v>
      </c>
      <c r="IQ46" s="171">
        <f t="shared" si="14"/>
        <v>9.9449999999999991E-5</v>
      </c>
      <c r="IR46" s="129">
        <f t="shared" si="15"/>
        <v>0.36584548349254231</v>
      </c>
      <c r="IS46" s="129">
        <f t="shared" si="16"/>
        <v>0</v>
      </c>
      <c r="IT46" s="129">
        <f t="shared" si="17"/>
        <v>0.63415451650745769</v>
      </c>
      <c r="IU46" s="129">
        <f t="shared" si="18"/>
        <v>0</v>
      </c>
      <c r="IV46" s="172">
        <f t="shared" si="19"/>
        <v>44138</v>
      </c>
      <c r="IW46" s="172">
        <f t="shared" si="20"/>
        <v>44143</v>
      </c>
      <c r="IX46" s="173">
        <f>SUM(M46*Parameters!$L$2,N46*Parameters!$L$3,O46*Parameters!$L$4,P46*Parameters!$L$5)</f>
        <v>3.6</v>
      </c>
      <c r="IY46" s="173">
        <f t="shared" si="21"/>
        <v>0.34259259259259256</v>
      </c>
    </row>
    <row r="47" spans="1:259" ht="15" customHeight="1">
      <c r="A47" s="158" t="s">
        <v>769</v>
      </c>
      <c r="B47" s="159" t="s">
        <v>770</v>
      </c>
      <c r="D47" s="159" t="s">
        <v>221</v>
      </c>
      <c r="E47" s="159" t="s">
        <v>222</v>
      </c>
      <c r="F47" s="159" t="s">
        <v>222</v>
      </c>
      <c r="G47" s="159" t="s">
        <v>222</v>
      </c>
      <c r="H47" s="159" t="s">
        <v>771</v>
      </c>
      <c r="I47" s="159" t="s">
        <v>697</v>
      </c>
      <c r="J47" s="159" t="s">
        <v>467</v>
      </c>
      <c r="K47" s="159" t="s">
        <v>772</v>
      </c>
      <c r="L47" s="159" t="s">
        <v>773</v>
      </c>
      <c r="M47" s="159">
        <v>1</v>
      </c>
      <c r="N47" s="159">
        <v>6</v>
      </c>
      <c r="O47" s="159">
        <v>2</v>
      </c>
      <c r="P47" s="159">
        <v>1</v>
      </c>
      <c r="Q47" s="159" t="s">
        <v>253</v>
      </c>
      <c r="R47" s="159">
        <v>0</v>
      </c>
      <c r="S47" s="159">
        <v>0</v>
      </c>
      <c r="T47" s="159">
        <v>0</v>
      </c>
      <c r="U47" s="159">
        <v>0</v>
      </c>
      <c r="V47" s="159">
        <v>0</v>
      </c>
      <c r="W47" s="159">
        <v>1</v>
      </c>
      <c r="X47" s="159">
        <v>0</v>
      </c>
      <c r="Y47" s="159" t="s">
        <v>774</v>
      </c>
      <c r="Z47" s="159">
        <v>636657141</v>
      </c>
      <c r="AA47" s="160" t="s">
        <v>230</v>
      </c>
      <c r="AB47" s="160" t="s">
        <v>231</v>
      </c>
      <c r="AC47" s="160" t="s">
        <v>232</v>
      </c>
      <c r="AD47" s="160">
        <v>3.5</v>
      </c>
      <c r="AE47" s="160"/>
      <c r="AF47" s="160">
        <f t="shared" si="0"/>
        <v>24.5</v>
      </c>
      <c r="AG47" s="160" t="s">
        <v>233</v>
      </c>
      <c r="AH47" s="160"/>
      <c r="AI47" s="161" t="s">
        <v>234</v>
      </c>
      <c r="AJ47" s="161"/>
      <c r="AK47" s="161"/>
      <c r="AL47" s="161"/>
      <c r="AM47" s="161"/>
      <c r="AN47" s="161"/>
      <c r="AO47" s="163" t="s">
        <v>235</v>
      </c>
      <c r="AU47" s="164" t="s">
        <v>236</v>
      </c>
      <c r="AV47" s="164"/>
      <c r="AW47" s="164"/>
      <c r="AX47" s="164"/>
      <c r="AY47" s="164"/>
      <c r="AZ47" s="164"/>
      <c r="BA47" s="164"/>
      <c r="BB47" s="159" t="s">
        <v>237</v>
      </c>
      <c r="BC47" s="163" t="s">
        <v>222</v>
      </c>
      <c r="BD47" s="163" t="s">
        <v>775</v>
      </c>
      <c r="BE47" s="163">
        <v>16</v>
      </c>
      <c r="BF47" s="163" t="s">
        <v>764</v>
      </c>
      <c r="BG47" s="163"/>
      <c r="BH47" s="163">
        <v>10.55</v>
      </c>
      <c r="BI47" s="163" t="s">
        <v>776</v>
      </c>
      <c r="BJ47" s="163"/>
      <c r="BK47" s="163">
        <v>9.94</v>
      </c>
      <c r="BL47" s="163" t="s">
        <v>777</v>
      </c>
      <c r="BM47" s="163"/>
      <c r="BN47" s="165">
        <v>8.66</v>
      </c>
      <c r="BO47" s="166"/>
      <c r="BP47" s="164"/>
      <c r="BQ47" s="164"/>
      <c r="BR47" s="164"/>
      <c r="BS47" s="164"/>
      <c r="BT47" s="164"/>
      <c r="BU47" s="164"/>
      <c r="BV47" s="164"/>
      <c r="BW47" s="164"/>
      <c r="BX47" s="164"/>
      <c r="BY47" s="164"/>
      <c r="BZ47" s="164"/>
      <c r="CA47" s="164"/>
      <c r="CB47" s="164"/>
      <c r="CC47" s="164"/>
      <c r="CD47" s="164"/>
      <c r="CE47" s="164"/>
      <c r="CF47" s="164"/>
      <c r="CG47" s="164"/>
      <c r="CH47" s="164"/>
      <c r="CI47" s="164"/>
      <c r="CJ47" s="164"/>
      <c r="CK47" s="164"/>
      <c r="CL47" s="164"/>
      <c r="CM47" s="164"/>
      <c r="CN47" s="164"/>
      <c r="CO47" s="164"/>
      <c r="CP47" s="164"/>
      <c r="CQ47" s="164"/>
      <c r="CR47" s="164"/>
      <c r="CS47" s="164"/>
      <c r="CT47" s="164"/>
      <c r="CU47" s="164"/>
      <c r="CV47" s="164"/>
      <c r="CW47" s="164"/>
      <c r="CX47" s="164"/>
      <c r="CY47" s="164"/>
      <c r="CZ47" s="164"/>
      <c r="DA47" s="167"/>
      <c r="DB47" s="168" t="s">
        <v>241</v>
      </c>
      <c r="DC47" s="163"/>
      <c r="DD47" s="163"/>
      <c r="DE47" s="163"/>
      <c r="DF47" s="163"/>
      <c r="DG47" s="163"/>
      <c r="DH47" s="163"/>
      <c r="DI47" s="163"/>
      <c r="DJ47" s="163"/>
      <c r="DK47" s="163"/>
      <c r="DL47" s="163"/>
      <c r="DM47" s="163"/>
      <c r="DN47" s="161"/>
      <c r="DO47" s="161"/>
      <c r="DP47" s="161"/>
      <c r="DQ47" s="161"/>
      <c r="DR47" s="161"/>
      <c r="DS47" s="161"/>
      <c r="DT47" s="161"/>
      <c r="DU47" s="161"/>
      <c r="DV47" s="161"/>
      <c r="DW47" s="161"/>
      <c r="DX47" s="161"/>
      <c r="DY47" s="161"/>
      <c r="HN47" s="159">
        <v>72925153</v>
      </c>
      <c r="HO47" s="159" t="s">
        <v>778</v>
      </c>
      <c r="HP47" s="159" t="s">
        <v>779</v>
      </c>
      <c r="HR47" s="159" t="s">
        <v>244</v>
      </c>
      <c r="HS47" s="159" t="s">
        <v>245</v>
      </c>
      <c r="HT47" s="159" t="s">
        <v>264</v>
      </c>
      <c r="HV47" s="159">
        <v>53</v>
      </c>
      <c r="HW47" s="169">
        <f t="shared" si="22"/>
        <v>5.4499999999999993</v>
      </c>
      <c r="HX47" s="169">
        <f t="shared" si="23"/>
        <v>0.61000000000000121</v>
      </c>
      <c r="HY47" s="169">
        <f t="shared" si="1"/>
        <v>1.2799999999999994</v>
      </c>
      <c r="HZ47" s="169">
        <f t="shared" si="2"/>
        <v>0</v>
      </c>
      <c r="IA47" s="169">
        <f t="shared" si="3"/>
        <v>0</v>
      </c>
      <c r="IB47" s="169">
        <f t="shared" si="4"/>
        <v>0</v>
      </c>
      <c r="IC47" s="169">
        <f t="shared" si="5"/>
        <v>0</v>
      </c>
      <c r="ID47" s="169">
        <f t="shared" si="6"/>
        <v>0</v>
      </c>
      <c r="IE47" s="169">
        <f t="shared" si="7"/>
        <v>0</v>
      </c>
      <c r="IF47" s="169">
        <f t="shared" si="8"/>
        <v>0</v>
      </c>
      <c r="IG47" s="169">
        <f t="shared" si="9"/>
        <v>0</v>
      </c>
      <c r="IH47" s="169">
        <f t="shared" si="10"/>
        <v>0</v>
      </c>
      <c r="II47" s="164">
        <f t="shared" si="24"/>
        <v>2.4466666666666668</v>
      </c>
      <c r="IJ47" s="164">
        <f t="shared" si="11"/>
        <v>0</v>
      </c>
      <c r="IK47" s="164">
        <f t="shared" si="12"/>
        <v>0</v>
      </c>
      <c r="IL47" s="164">
        <f t="shared" si="13"/>
        <v>0</v>
      </c>
      <c r="IM47" s="170">
        <f>(II47/1000)*Parameters!$H$2</f>
        <v>7.2176666666666663E-5</v>
      </c>
      <c r="IN47" s="170">
        <f>(IJ47/1000)*Parameters!$H$4</f>
        <v>0</v>
      </c>
      <c r="IO47" s="170">
        <f>(IK47/1000)*Parameters!$H$3</f>
        <v>0</v>
      </c>
      <c r="IP47" s="170">
        <f>(IL47/1000)*Parameters!$H$5</f>
        <v>0</v>
      </c>
      <c r="IQ47" s="171">
        <f t="shared" si="14"/>
        <v>7.2176666666666663E-5</v>
      </c>
      <c r="IR47" s="129">
        <f t="shared" si="15"/>
        <v>1</v>
      </c>
      <c r="IS47" s="129">
        <f t="shared" si="16"/>
        <v>0</v>
      </c>
      <c r="IT47" s="129">
        <f t="shared" si="17"/>
        <v>0</v>
      </c>
      <c r="IU47" s="129">
        <f t="shared" si="18"/>
        <v>0</v>
      </c>
      <c r="IV47" s="172">
        <f t="shared" si="19"/>
        <v>44138</v>
      </c>
      <c r="IW47" s="172">
        <f t="shared" si="20"/>
        <v>44143</v>
      </c>
      <c r="IX47" s="173">
        <f>SUM(M47*Parameters!$L$2,N47*Parameters!$L$3,O47*Parameters!$L$4,P47*Parameters!$L$5)</f>
        <v>8.1000000000000014</v>
      </c>
      <c r="IY47" s="173">
        <f t="shared" si="21"/>
        <v>0.30205761316872426</v>
      </c>
    </row>
    <row r="48" spans="1:259" ht="15" customHeight="1">
      <c r="A48" s="158" t="s">
        <v>780</v>
      </c>
      <c r="B48" s="159" t="s">
        <v>781</v>
      </c>
      <c r="D48" s="159" t="s">
        <v>221</v>
      </c>
      <c r="E48" s="159" t="s">
        <v>222</v>
      </c>
      <c r="F48" s="159" t="s">
        <v>222</v>
      </c>
      <c r="G48" s="159" t="s">
        <v>222</v>
      </c>
      <c r="H48" s="159" t="s">
        <v>782</v>
      </c>
      <c r="I48" s="159" t="s">
        <v>783</v>
      </c>
      <c r="J48" s="159" t="s">
        <v>467</v>
      </c>
      <c r="K48" s="159" t="s">
        <v>784</v>
      </c>
      <c r="L48" s="159" t="s">
        <v>785</v>
      </c>
      <c r="M48" s="159">
        <v>1</v>
      </c>
      <c r="N48" s="159">
        <v>2</v>
      </c>
      <c r="O48" s="159">
        <v>2</v>
      </c>
      <c r="P48" s="159">
        <v>0</v>
      </c>
      <c r="Q48" s="159" t="s">
        <v>253</v>
      </c>
      <c r="R48" s="159">
        <v>0</v>
      </c>
      <c r="S48" s="159">
        <v>0</v>
      </c>
      <c r="T48" s="159">
        <v>0</v>
      </c>
      <c r="U48" s="159">
        <v>0</v>
      </c>
      <c r="V48" s="159">
        <v>0</v>
      </c>
      <c r="W48" s="159">
        <v>1</v>
      </c>
      <c r="X48" s="159">
        <v>0</v>
      </c>
      <c r="Y48" s="159" t="s">
        <v>786</v>
      </c>
      <c r="Z48" s="159">
        <v>633817728</v>
      </c>
      <c r="AA48" s="160" t="s">
        <v>230</v>
      </c>
      <c r="AB48" s="160" t="s">
        <v>231</v>
      </c>
      <c r="AC48" s="160" t="s">
        <v>232</v>
      </c>
      <c r="AD48" s="160">
        <v>3</v>
      </c>
      <c r="AE48" s="160"/>
      <c r="AF48" s="160">
        <f t="shared" si="0"/>
        <v>21</v>
      </c>
      <c r="AG48" s="160" t="s">
        <v>233</v>
      </c>
      <c r="AH48" s="160"/>
      <c r="AI48" s="161" t="s">
        <v>234</v>
      </c>
      <c r="AJ48" s="161"/>
      <c r="AK48" s="161"/>
      <c r="AL48" s="161"/>
      <c r="AM48" s="161"/>
      <c r="AN48" s="161"/>
      <c r="AO48" s="163" t="s">
        <v>235</v>
      </c>
      <c r="AU48" s="164" t="s">
        <v>236</v>
      </c>
      <c r="AV48" s="164"/>
      <c r="AW48" s="164"/>
      <c r="AX48" s="164"/>
      <c r="AY48" s="164"/>
      <c r="AZ48" s="164"/>
      <c r="BA48" s="164"/>
      <c r="BB48" s="159" t="s">
        <v>346</v>
      </c>
      <c r="BC48" s="163" t="s">
        <v>222</v>
      </c>
      <c r="BD48" s="163" t="s">
        <v>787</v>
      </c>
      <c r="BE48" s="163">
        <v>16</v>
      </c>
      <c r="BF48" s="163" t="s">
        <v>788</v>
      </c>
      <c r="BG48" s="163"/>
      <c r="BH48" s="163">
        <v>14.28</v>
      </c>
      <c r="BI48" s="163" t="s">
        <v>789</v>
      </c>
      <c r="BJ48" s="163"/>
      <c r="BK48" s="163">
        <v>12.18</v>
      </c>
      <c r="BL48" s="163" t="s">
        <v>790</v>
      </c>
      <c r="BM48" s="163"/>
      <c r="BN48" s="165">
        <v>10.7</v>
      </c>
      <c r="BO48" s="166"/>
      <c r="BP48" s="164"/>
      <c r="BQ48" s="164"/>
      <c r="BR48" s="164"/>
      <c r="BS48" s="164"/>
      <c r="BT48" s="164"/>
      <c r="BU48" s="164"/>
      <c r="BV48" s="164"/>
      <c r="BW48" s="164"/>
      <c r="BX48" s="164"/>
      <c r="BY48" s="164"/>
      <c r="BZ48" s="164"/>
      <c r="CA48" s="164"/>
      <c r="CB48" s="164"/>
      <c r="CC48" s="164"/>
      <c r="CD48" s="164"/>
      <c r="CE48" s="164"/>
      <c r="CF48" s="164"/>
      <c r="CG48" s="164"/>
      <c r="CH48" s="164"/>
      <c r="CI48" s="164"/>
      <c r="CJ48" s="164"/>
      <c r="CK48" s="164"/>
      <c r="CL48" s="164"/>
      <c r="CM48" s="164"/>
      <c r="CN48" s="164"/>
      <c r="CO48" s="164"/>
      <c r="CP48" s="164"/>
      <c r="CQ48" s="164"/>
      <c r="CR48" s="164"/>
      <c r="CS48" s="164"/>
      <c r="CT48" s="164"/>
      <c r="CU48" s="164"/>
      <c r="CV48" s="164"/>
      <c r="CW48" s="164"/>
      <c r="CX48" s="164"/>
      <c r="CY48" s="164"/>
      <c r="CZ48" s="164"/>
      <c r="DA48" s="167"/>
      <c r="DB48" s="168" t="s">
        <v>241</v>
      </c>
      <c r="DC48" s="163"/>
      <c r="DD48" s="163"/>
      <c r="DE48" s="163"/>
      <c r="DF48" s="163"/>
      <c r="DG48" s="163"/>
      <c r="DH48" s="163"/>
      <c r="DI48" s="163"/>
      <c r="DJ48" s="163"/>
      <c r="DK48" s="163"/>
      <c r="DL48" s="163"/>
      <c r="DM48" s="163"/>
      <c r="DN48" s="161"/>
      <c r="DO48" s="161"/>
      <c r="DP48" s="161"/>
      <c r="DQ48" s="161"/>
      <c r="DR48" s="161"/>
      <c r="DS48" s="161"/>
      <c r="DT48" s="161"/>
      <c r="DU48" s="161"/>
      <c r="DV48" s="161"/>
      <c r="DW48" s="161"/>
      <c r="DX48" s="161"/>
      <c r="DY48" s="161"/>
      <c r="HN48" s="159">
        <v>72925196</v>
      </c>
      <c r="HO48" s="159" t="s">
        <v>791</v>
      </c>
      <c r="HP48" s="159" t="s">
        <v>792</v>
      </c>
      <c r="HR48" s="159" t="s">
        <v>244</v>
      </c>
      <c r="HS48" s="159" t="s">
        <v>245</v>
      </c>
      <c r="HT48" s="159" t="s">
        <v>264</v>
      </c>
      <c r="HV48" s="159">
        <v>54</v>
      </c>
      <c r="HW48" s="169">
        <f t="shared" si="22"/>
        <v>1.7200000000000006</v>
      </c>
      <c r="HX48" s="169">
        <f t="shared" si="23"/>
        <v>2.0999999999999996</v>
      </c>
      <c r="HY48" s="169">
        <f t="shared" si="1"/>
        <v>1.4800000000000004</v>
      </c>
      <c r="HZ48" s="169">
        <f t="shared" si="2"/>
        <v>0</v>
      </c>
      <c r="IA48" s="169">
        <f t="shared" si="3"/>
        <v>0</v>
      </c>
      <c r="IB48" s="169">
        <f t="shared" si="4"/>
        <v>0</v>
      </c>
      <c r="IC48" s="169">
        <f t="shared" si="5"/>
        <v>0</v>
      </c>
      <c r="ID48" s="169">
        <f t="shared" si="6"/>
        <v>0</v>
      </c>
      <c r="IE48" s="169">
        <f t="shared" si="7"/>
        <v>0</v>
      </c>
      <c r="IF48" s="169">
        <f t="shared" si="8"/>
        <v>0</v>
      </c>
      <c r="IG48" s="169">
        <f t="shared" si="9"/>
        <v>0</v>
      </c>
      <c r="IH48" s="169">
        <f t="shared" si="10"/>
        <v>0</v>
      </c>
      <c r="II48" s="164">
        <f t="shared" si="24"/>
        <v>1.7666666666666668</v>
      </c>
      <c r="IJ48" s="164">
        <f t="shared" si="11"/>
        <v>0</v>
      </c>
      <c r="IK48" s="164">
        <f t="shared" si="12"/>
        <v>0</v>
      </c>
      <c r="IL48" s="164">
        <f t="shared" si="13"/>
        <v>0</v>
      </c>
      <c r="IM48" s="170">
        <f>(II48/1000)*Parameters!$H$2</f>
        <v>5.2116666666666669E-5</v>
      </c>
      <c r="IN48" s="170">
        <f>(IJ48/1000)*Parameters!$H$4</f>
        <v>0</v>
      </c>
      <c r="IO48" s="170">
        <f>(IK48/1000)*Parameters!$H$3</f>
        <v>0</v>
      </c>
      <c r="IP48" s="170">
        <f>(IL48/1000)*Parameters!$H$5</f>
        <v>0</v>
      </c>
      <c r="IQ48" s="171">
        <f t="shared" si="14"/>
        <v>5.2116666666666669E-5</v>
      </c>
      <c r="IR48" s="129">
        <f t="shared" si="15"/>
        <v>1</v>
      </c>
      <c r="IS48" s="129">
        <f t="shared" si="16"/>
        <v>0</v>
      </c>
      <c r="IT48" s="129">
        <f t="shared" si="17"/>
        <v>0</v>
      </c>
      <c r="IU48" s="129">
        <f t="shared" si="18"/>
        <v>0</v>
      </c>
      <c r="IV48" s="172">
        <f t="shared" si="19"/>
        <v>44138</v>
      </c>
      <c r="IW48" s="172">
        <f t="shared" si="20"/>
        <v>44143</v>
      </c>
      <c r="IX48" s="173">
        <f>SUM(M48*Parameters!$L$2,N48*Parameters!$L$3,O48*Parameters!$L$4,P48*Parameters!$L$5)</f>
        <v>4.0999999999999996</v>
      </c>
      <c r="IY48" s="173">
        <f t="shared" si="21"/>
        <v>0.4308943089430895</v>
      </c>
    </row>
    <row r="49" spans="1:259" ht="15" customHeight="1">
      <c r="A49" s="158" t="s">
        <v>793</v>
      </c>
      <c r="B49" s="159" t="s">
        <v>794</v>
      </c>
      <c r="D49" s="159" t="s">
        <v>221</v>
      </c>
      <c r="E49" s="159" t="s">
        <v>222</v>
      </c>
      <c r="F49" s="159" t="s">
        <v>222</v>
      </c>
      <c r="G49" s="159" t="s">
        <v>222</v>
      </c>
      <c r="H49" s="159" t="s">
        <v>795</v>
      </c>
      <c r="I49" s="159" t="s">
        <v>783</v>
      </c>
      <c r="J49" s="159" t="s">
        <v>467</v>
      </c>
      <c r="K49" s="159" t="s">
        <v>796</v>
      </c>
      <c r="L49" s="159" t="s">
        <v>797</v>
      </c>
      <c r="M49" s="159">
        <v>2</v>
      </c>
      <c r="N49" s="159">
        <v>1</v>
      </c>
      <c r="O49" s="159">
        <v>5</v>
      </c>
      <c r="P49" s="159">
        <v>0</v>
      </c>
      <c r="Q49" s="159" t="s">
        <v>253</v>
      </c>
      <c r="R49" s="159">
        <v>0</v>
      </c>
      <c r="S49" s="159">
        <v>0</v>
      </c>
      <c r="T49" s="159">
        <v>0</v>
      </c>
      <c r="U49" s="159">
        <v>0</v>
      </c>
      <c r="V49" s="159">
        <v>0</v>
      </c>
      <c r="W49" s="159">
        <v>1</v>
      </c>
      <c r="X49" s="159">
        <v>0</v>
      </c>
      <c r="Y49" s="159" t="s">
        <v>798</v>
      </c>
      <c r="Z49" s="159">
        <v>634721829</v>
      </c>
      <c r="AA49" s="160" t="s">
        <v>230</v>
      </c>
      <c r="AB49" s="160" t="s">
        <v>256</v>
      </c>
      <c r="AC49" s="160" t="s">
        <v>232</v>
      </c>
      <c r="AD49" s="160">
        <v>3.5</v>
      </c>
      <c r="AE49" s="160"/>
      <c r="AF49" s="160">
        <f t="shared" si="0"/>
        <v>24.5</v>
      </c>
      <c r="AG49" s="160" t="s">
        <v>233</v>
      </c>
      <c r="AH49" s="160"/>
      <c r="AI49" s="161" t="s">
        <v>234</v>
      </c>
      <c r="AJ49" s="161"/>
      <c r="AK49" s="161"/>
      <c r="AL49" s="161"/>
      <c r="AM49" s="161"/>
      <c r="AN49" s="161"/>
      <c r="AO49" s="163" t="s">
        <v>235</v>
      </c>
      <c r="AU49" s="164" t="s">
        <v>236</v>
      </c>
      <c r="AV49" s="164"/>
      <c r="AW49" s="164"/>
      <c r="AX49" s="164"/>
      <c r="AY49" s="164"/>
      <c r="AZ49" s="164"/>
      <c r="BA49" s="164"/>
      <c r="BB49" s="159" t="s">
        <v>346</v>
      </c>
      <c r="BC49" s="163" t="s">
        <v>222</v>
      </c>
      <c r="BD49" s="163" t="s">
        <v>799</v>
      </c>
      <c r="BE49" s="163">
        <v>22.2</v>
      </c>
      <c r="BF49" s="163" t="s">
        <v>800</v>
      </c>
      <c r="BG49" s="163"/>
      <c r="BH49" s="163">
        <v>20.420000000000002</v>
      </c>
      <c r="BI49" s="163" t="s">
        <v>801</v>
      </c>
      <c r="BJ49" s="163"/>
      <c r="BK49" s="163">
        <v>18.399999999999999</v>
      </c>
      <c r="BL49" s="163" t="s">
        <v>802</v>
      </c>
      <c r="BM49" s="163"/>
      <c r="BN49" s="165">
        <v>16.36</v>
      </c>
      <c r="BO49" s="166"/>
      <c r="BP49" s="164"/>
      <c r="BQ49" s="164"/>
      <c r="BR49" s="164"/>
      <c r="BS49" s="164"/>
      <c r="BT49" s="164"/>
      <c r="BU49" s="164"/>
      <c r="BV49" s="164"/>
      <c r="BW49" s="164"/>
      <c r="BX49" s="164"/>
      <c r="BY49" s="164"/>
      <c r="BZ49" s="164"/>
      <c r="CA49" s="164"/>
      <c r="CB49" s="164"/>
      <c r="CC49" s="164"/>
      <c r="CD49" s="164"/>
      <c r="CE49" s="164"/>
      <c r="CF49" s="164"/>
      <c r="CG49" s="164"/>
      <c r="CH49" s="164"/>
      <c r="CI49" s="164"/>
      <c r="CJ49" s="164"/>
      <c r="CK49" s="164"/>
      <c r="CL49" s="164"/>
      <c r="CM49" s="164"/>
      <c r="CN49" s="164"/>
      <c r="CO49" s="164"/>
      <c r="CP49" s="164"/>
      <c r="CQ49" s="164"/>
      <c r="CR49" s="164"/>
      <c r="CS49" s="164"/>
      <c r="CT49" s="164"/>
      <c r="CU49" s="164"/>
      <c r="CV49" s="164"/>
      <c r="CW49" s="164"/>
      <c r="CX49" s="164"/>
      <c r="CY49" s="164"/>
      <c r="CZ49" s="164"/>
      <c r="DA49" s="167"/>
      <c r="DB49" s="168" t="s">
        <v>241</v>
      </c>
      <c r="DC49" s="163"/>
      <c r="DD49" s="163"/>
      <c r="DE49" s="163"/>
      <c r="DF49" s="163"/>
      <c r="DG49" s="163"/>
      <c r="DH49" s="163"/>
      <c r="DI49" s="163"/>
      <c r="DJ49" s="163"/>
      <c r="DK49" s="163"/>
      <c r="DL49" s="163"/>
      <c r="DM49" s="163"/>
      <c r="DN49" s="161"/>
      <c r="DO49" s="161"/>
      <c r="DP49" s="161"/>
      <c r="DQ49" s="161"/>
      <c r="DR49" s="161"/>
      <c r="DS49" s="161"/>
      <c r="DT49" s="161"/>
      <c r="DU49" s="161"/>
      <c r="DV49" s="161"/>
      <c r="DW49" s="161"/>
      <c r="DX49" s="161"/>
      <c r="DY49" s="161"/>
      <c r="HN49" s="159">
        <v>72925234</v>
      </c>
      <c r="HO49" s="159" t="s">
        <v>803</v>
      </c>
      <c r="HP49" s="159" t="s">
        <v>804</v>
      </c>
      <c r="HR49" s="159" t="s">
        <v>244</v>
      </c>
      <c r="HS49" s="159" t="s">
        <v>245</v>
      </c>
      <c r="HT49" s="159" t="s">
        <v>264</v>
      </c>
      <c r="HV49" s="159">
        <v>55</v>
      </c>
      <c r="HW49" s="169">
        <f t="shared" si="22"/>
        <v>1.7799999999999976</v>
      </c>
      <c r="HX49" s="169">
        <f t="shared" si="23"/>
        <v>2.0200000000000031</v>
      </c>
      <c r="HY49" s="169">
        <f t="shared" si="1"/>
        <v>2.0399999999999991</v>
      </c>
      <c r="HZ49" s="169">
        <f t="shared" si="2"/>
        <v>0</v>
      </c>
      <c r="IA49" s="169">
        <f t="shared" si="3"/>
        <v>0</v>
      </c>
      <c r="IB49" s="169">
        <f t="shared" si="4"/>
        <v>0</v>
      </c>
      <c r="IC49" s="169">
        <f t="shared" si="5"/>
        <v>0</v>
      </c>
      <c r="ID49" s="169">
        <f t="shared" si="6"/>
        <v>0</v>
      </c>
      <c r="IE49" s="169">
        <f t="shared" si="7"/>
        <v>0</v>
      </c>
      <c r="IF49" s="169">
        <f t="shared" si="8"/>
        <v>0</v>
      </c>
      <c r="IG49" s="169">
        <f t="shared" si="9"/>
        <v>0</v>
      </c>
      <c r="IH49" s="169">
        <f t="shared" si="10"/>
        <v>0</v>
      </c>
      <c r="II49" s="164">
        <f t="shared" si="24"/>
        <v>1.9466666666666665</v>
      </c>
      <c r="IJ49" s="164">
        <f t="shared" si="11"/>
        <v>0</v>
      </c>
      <c r="IK49" s="164">
        <f t="shared" si="12"/>
        <v>0</v>
      </c>
      <c r="IL49" s="164">
        <f t="shared" si="13"/>
        <v>0</v>
      </c>
      <c r="IM49" s="170">
        <f>(II49/1000)*Parameters!$H$2</f>
        <v>5.7426666666666663E-5</v>
      </c>
      <c r="IN49" s="170">
        <f>(IJ49/1000)*Parameters!$H$4</f>
        <v>0</v>
      </c>
      <c r="IO49" s="170">
        <f>(IK49/1000)*Parameters!$H$3</f>
        <v>0</v>
      </c>
      <c r="IP49" s="170">
        <f>(IL49/1000)*Parameters!$H$5</f>
        <v>0</v>
      </c>
      <c r="IQ49" s="171">
        <f t="shared" si="14"/>
        <v>5.7426666666666663E-5</v>
      </c>
      <c r="IR49" s="129">
        <f t="shared" si="15"/>
        <v>1</v>
      </c>
      <c r="IS49" s="129">
        <f t="shared" si="16"/>
        <v>0</v>
      </c>
      <c r="IT49" s="129">
        <f t="shared" si="17"/>
        <v>0</v>
      </c>
      <c r="IU49" s="129">
        <f t="shared" si="18"/>
        <v>0</v>
      </c>
      <c r="IV49" s="172">
        <f t="shared" si="19"/>
        <v>44139</v>
      </c>
      <c r="IW49" s="172">
        <f t="shared" si="20"/>
        <v>44143</v>
      </c>
      <c r="IX49" s="173">
        <f>SUM(M49*Parameters!$L$2,N49*Parameters!$L$3,O49*Parameters!$L$4,P49*Parameters!$L$5)</f>
        <v>6.8</v>
      </c>
      <c r="IY49" s="173">
        <f t="shared" si="21"/>
        <v>0.28627450980392155</v>
      </c>
    </row>
    <row r="50" spans="1:259" ht="15" customHeight="1">
      <c r="A50" s="158" t="s">
        <v>805</v>
      </c>
      <c r="B50" s="159" t="s">
        <v>806</v>
      </c>
      <c r="D50" s="159" t="s">
        <v>221</v>
      </c>
      <c r="E50" s="159" t="s">
        <v>222</v>
      </c>
      <c r="F50" s="159" t="s">
        <v>222</v>
      </c>
      <c r="G50" s="159" t="s">
        <v>222</v>
      </c>
      <c r="H50" s="159" t="s">
        <v>807</v>
      </c>
      <c r="I50" s="159" t="s">
        <v>783</v>
      </c>
      <c r="J50" s="159" t="s">
        <v>467</v>
      </c>
      <c r="K50" s="159" t="s">
        <v>808</v>
      </c>
      <c r="L50" s="159" t="s">
        <v>809</v>
      </c>
      <c r="M50" s="159">
        <v>3</v>
      </c>
      <c r="N50" s="159">
        <v>1</v>
      </c>
      <c r="O50" s="159">
        <v>1</v>
      </c>
      <c r="P50" s="159">
        <v>0</v>
      </c>
      <c r="Q50" s="159" t="s">
        <v>253</v>
      </c>
      <c r="R50" s="159">
        <v>0</v>
      </c>
      <c r="S50" s="159">
        <v>0</v>
      </c>
      <c r="T50" s="159">
        <v>0</v>
      </c>
      <c r="U50" s="159">
        <v>0</v>
      </c>
      <c r="V50" s="159">
        <v>0</v>
      </c>
      <c r="W50" s="159">
        <v>1</v>
      </c>
      <c r="X50" s="159">
        <v>0</v>
      </c>
      <c r="Y50" s="159" t="s">
        <v>810</v>
      </c>
      <c r="Z50" s="159">
        <v>636469098</v>
      </c>
      <c r="AA50" s="160" t="s">
        <v>230</v>
      </c>
      <c r="AB50" s="160" t="s">
        <v>231</v>
      </c>
      <c r="AC50" s="160" t="s">
        <v>232</v>
      </c>
      <c r="AD50" s="160">
        <v>3.5</v>
      </c>
      <c r="AE50" s="160"/>
      <c r="AF50" s="160">
        <f t="shared" si="0"/>
        <v>24.5</v>
      </c>
      <c r="AG50" s="160" t="s">
        <v>233</v>
      </c>
      <c r="AH50" s="160"/>
      <c r="AI50" s="161" t="s">
        <v>234</v>
      </c>
      <c r="AJ50" s="161"/>
      <c r="AK50" s="161"/>
      <c r="AL50" s="161"/>
      <c r="AM50" s="161"/>
      <c r="AN50" s="161"/>
      <c r="AO50" s="163" t="s">
        <v>235</v>
      </c>
      <c r="AU50" s="164" t="s">
        <v>236</v>
      </c>
      <c r="AV50" s="164"/>
      <c r="AW50" s="164"/>
      <c r="AX50" s="164"/>
      <c r="AY50" s="164"/>
      <c r="AZ50" s="164"/>
      <c r="BA50" s="164"/>
      <c r="BB50" s="159" t="s">
        <v>346</v>
      </c>
      <c r="BC50" s="163" t="s">
        <v>222</v>
      </c>
      <c r="BD50" s="163" t="s">
        <v>811</v>
      </c>
      <c r="BE50" s="163">
        <v>15.34</v>
      </c>
      <c r="BF50" s="163" t="s">
        <v>812</v>
      </c>
      <c r="BG50" s="163"/>
      <c r="BH50" s="163">
        <v>14.3</v>
      </c>
      <c r="BI50" s="163" t="s">
        <v>679</v>
      </c>
      <c r="BJ50" s="163"/>
      <c r="BK50" s="163">
        <v>12.84</v>
      </c>
      <c r="BL50" s="163" t="s">
        <v>813</v>
      </c>
      <c r="BM50" s="163"/>
      <c r="BN50" s="165">
        <v>10.52</v>
      </c>
      <c r="BO50" s="166"/>
      <c r="BP50" s="164"/>
      <c r="BQ50" s="164"/>
      <c r="BR50" s="164"/>
      <c r="BS50" s="164"/>
      <c r="BT50" s="164"/>
      <c r="BU50" s="164"/>
      <c r="BV50" s="164"/>
      <c r="BW50" s="164"/>
      <c r="BX50" s="164"/>
      <c r="BY50" s="164"/>
      <c r="BZ50" s="164"/>
      <c r="CA50" s="164"/>
      <c r="CB50" s="164"/>
      <c r="CC50" s="164"/>
      <c r="CD50" s="164"/>
      <c r="CE50" s="164"/>
      <c r="CF50" s="164"/>
      <c r="CG50" s="164"/>
      <c r="CH50" s="164"/>
      <c r="CI50" s="164"/>
      <c r="CJ50" s="164"/>
      <c r="CK50" s="164"/>
      <c r="CL50" s="164"/>
      <c r="CM50" s="164"/>
      <c r="CN50" s="164"/>
      <c r="CO50" s="164"/>
      <c r="CP50" s="164"/>
      <c r="CQ50" s="164"/>
      <c r="CR50" s="164"/>
      <c r="CS50" s="164"/>
      <c r="CT50" s="164"/>
      <c r="CU50" s="164"/>
      <c r="CV50" s="164"/>
      <c r="CW50" s="164"/>
      <c r="CX50" s="164"/>
      <c r="CY50" s="164"/>
      <c r="CZ50" s="164"/>
      <c r="DA50" s="167"/>
      <c r="DB50" s="168" t="s">
        <v>241</v>
      </c>
      <c r="DC50" s="163"/>
      <c r="DD50" s="163"/>
      <c r="DE50" s="163"/>
      <c r="DF50" s="163"/>
      <c r="DG50" s="163"/>
      <c r="DH50" s="163"/>
      <c r="DI50" s="163"/>
      <c r="DJ50" s="163"/>
      <c r="DK50" s="163"/>
      <c r="DL50" s="163"/>
      <c r="DM50" s="163"/>
      <c r="DN50" s="161"/>
      <c r="DO50" s="161"/>
      <c r="DP50" s="161"/>
      <c r="DQ50" s="161"/>
      <c r="DR50" s="161"/>
      <c r="DS50" s="161"/>
      <c r="DT50" s="161"/>
      <c r="DU50" s="161"/>
      <c r="DV50" s="161"/>
      <c r="DW50" s="161"/>
      <c r="DX50" s="161"/>
      <c r="DY50" s="161"/>
      <c r="HN50" s="159">
        <v>72925256</v>
      </c>
      <c r="HO50" s="159" t="s">
        <v>814</v>
      </c>
      <c r="HP50" s="159" t="s">
        <v>815</v>
      </c>
      <c r="HR50" s="159" t="s">
        <v>244</v>
      </c>
      <c r="HS50" s="159" t="s">
        <v>245</v>
      </c>
      <c r="HT50" s="159" t="s">
        <v>264</v>
      </c>
      <c r="HV50" s="159">
        <v>56</v>
      </c>
      <c r="HW50" s="169">
        <f t="shared" si="22"/>
        <v>1.0399999999999991</v>
      </c>
      <c r="HX50" s="169">
        <f t="shared" si="23"/>
        <v>1.4600000000000009</v>
      </c>
      <c r="HY50" s="169">
        <f t="shared" si="1"/>
        <v>2.3200000000000003</v>
      </c>
      <c r="HZ50" s="169">
        <f t="shared" si="2"/>
        <v>0</v>
      </c>
      <c r="IA50" s="169">
        <f t="shared" si="3"/>
        <v>0</v>
      </c>
      <c r="IB50" s="169">
        <f t="shared" si="4"/>
        <v>0</v>
      </c>
      <c r="IC50" s="169">
        <f t="shared" si="5"/>
        <v>0</v>
      </c>
      <c r="ID50" s="169">
        <f t="shared" si="6"/>
        <v>0</v>
      </c>
      <c r="IE50" s="169">
        <f t="shared" si="7"/>
        <v>0</v>
      </c>
      <c r="IF50" s="169">
        <f t="shared" si="8"/>
        <v>0</v>
      </c>
      <c r="IG50" s="169">
        <f t="shared" si="9"/>
        <v>0</v>
      </c>
      <c r="IH50" s="169">
        <f t="shared" si="10"/>
        <v>0</v>
      </c>
      <c r="II50" s="164">
        <f t="shared" si="24"/>
        <v>1.6066666666666667</v>
      </c>
      <c r="IJ50" s="164">
        <f t="shared" si="11"/>
        <v>0</v>
      </c>
      <c r="IK50" s="164">
        <f t="shared" si="12"/>
        <v>0</v>
      </c>
      <c r="IL50" s="164">
        <f t="shared" si="13"/>
        <v>0</v>
      </c>
      <c r="IM50" s="170">
        <f>(II50/1000)*Parameters!$H$2</f>
        <v>4.739666666666666E-5</v>
      </c>
      <c r="IN50" s="170">
        <f>(IJ50/1000)*Parameters!$H$4</f>
        <v>0</v>
      </c>
      <c r="IO50" s="170">
        <f>(IK50/1000)*Parameters!$H$3</f>
        <v>0</v>
      </c>
      <c r="IP50" s="170">
        <f>(IL50/1000)*Parameters!$H$5</f>
        <v>0</v>
      </c>
      <c r="IQ50" s="171">
        <f t="shared" si="14"/>
        <v>4.739666666666666E-5</v>
      </c>
      <c r="IR50" s="129">
        <f t="shared" si="15"/>
        <v>1</v>
      </c>
      <c r="IS50" s="129">
        <f t="shared" si="16"/>
        <v>0</v>
      </c>
      <c r="IT50" s="129">
        <f t="shared" si="17"/>
        <v>0</v>
      </c>
      <c r="IU50" s="129">
        <f t="shared" si="18"/>
        <v>0</v>
      </c>
      <c r="IV50" s="172">
        <f t="shared" si="19"/>
        <v>44139</v>
      </c>
      <c r="IW50" s="172">
        <f t="shared" si="20"/>
        <v>44143</v>
      </c>
      <c r="IX50" s="173">
        <f>SUM(M50*Parameters!$L$2,N50*Parameters!$L$3,O50*Parameters!$L$4,P50*Parameters!$L$5)</f>
        <v>3.3</v>
      </c>
      <c r="IY50" s="173">
        <f t="shared" si="21"/>
        <v>0.4868686868686869</v>
      </c>
    </row>
    <row r="51" spans="1:259" ht="15" customHeight="1">
      <c r="A51" s="158" t="s">
        <v>816</v>
      </c>
      <c r="B51" s="159" t="s">
        <v>817</v>
      </c>
      <c r="D51" s="159" t="s">
        <v>221</v>
      </c>
      <c r="E51" s="159" t="s">
        <v>222</v>
      </c>
      <c r="F51" s="159" t="s">
        <v>222</v>
      </c>
      <c r="G51" s="159" t="s">
        <v>222</v>
      </c>
      <c r="H51" s="159" t="s">
        <v>818</v>
      </c>
      <c r="I51" s="159" t="s">
        <v>783</v>
      </c>
      <c r="J51" s="159" t="s">
        <v>467</v>
      </c>
      <c r="K51" s="159" t="s">
        <v>819</v>
      </c>
      <c r="L51" s="159" t="s">
        <v>820</v>
      </c>
      <c r="M51" s="159">
        <v>6</v>
      </c>
      <c r="N51" s="159">
        <v>1</v>
      </c>
      <c r="O51" s="159">
        <v>2</v>
      </c>
      <c r="P51" s="159">
        <v>0</v>
      </c>
      <c r="Q51" s="159" t="s">
        <v>253</v>
      </c>
      <c r="R51" s="159">
        <v>0</v>
      </c>
      <c r="S51" s="159">
        <v>0</v>
      </c>
      <c r="T51" s="159">
        <v>0</v>
      </c>
      <c r="U51" s="159">
        <v>0</v>
      </c>
      <c r="V51" s="159">
        <v>0</v>
      </c>
      <c r="W51" s="159">
        <v>1</v>
      </c>
      <c r="X51" s="159">
        <v>0</v>
      </c>
      <c r="Y51" s="159" t="s">
        <v>821</v>
      </c>
      <c r="Z51" s="159">
        <v>634650396</v>
      </c>
      <c r="AA51" s="160" t="s">
        <v>230</v>
      </c>
      <c r="AB51" s="160" t="s">
        <v>231</v>
      </c>
      <c r="AC51" s="160" t="s">
        <v>232</v>
      </c>
      <c r="AD51" s="160">
        <v>3</v>
      </c>
      <c r="AE51" s="160"/>
      <c r="AF51" s="160">
        <f t="shared" si="0"/>
        <v>21</v>
      </c>
      <c r="AG51" s="160" t="s">
        <v>233</v>
      </c>
      <c r="AH51" s="160"/>
      <c r="AI51" s="161" t="s">
        <v>234</v>
      </c>
      <c r="AJ51" s="161"/>
      <c r="AK51" s="161"/>
      <c r="AL51" s="161"/>
      <c r="AM51" s="161"/>
      <c r="AN51" s="161"/>
      <c r="AO51" s="163" t="s">
        <v>235</v>
      </c>
      <c r="AU51" s="164" t="s">
        <v>236</v>
      </c>
      <c r="AV51" s="164"/>
      <c r="AW51" s="164"/>
      <c r="AX51" s="164"/>
      <c r="AY51" s="164"/>
      <c r="AZ51" s="164"/>
      <c r="BA51" s="164"/>
      <c r="BB51" s="159" t="s">
        <v>346</v>
      </c>
      <c r="BC51" s="163" t="s">
        <v>222</v>
      </c>
      <c r="BD51" s="163" t="s">
        <v>819</v>
      </c>
      <c r="BE51" s="163">
        <v>13</v>
      </c>
      <c r="BF51" s="163" t="s">
        <v>822</v>
      </c>
      <c r="BG51" s="163"/>
      <c r="BH51" s="163">
        <v>11</v>
      </c>
      <c r="BI51" s="163" t="s">
        <v>823</v>
      </c>
      <c r="BJ51" s="163"/>
      <c r="BK51" s="163">
        <v>8.42</v>
      </c>
      <c r="BL51" s="163" t="s">
        <v>473</v>
      </c>
      <c r="BM51" s="163"/>
      <c r="BN51" s="165">
        <v>6.88</v>
      </c>
      <c r="BO51" s="166"/>
      <c r="BP51" s="164"/>
      <c r="BQ51" s="164"/>
      <c r="BR51" s="164"/>
      <c r="BS51" s="164"/>
      <c r="BT51" s="164"/>
      <c r="BU51" s="164"/>
      <c r="BV51" s="164"/>
      <c r="BW51" s="164"/>
      <c r="BX51" s="164"/>
      <c r="BY51" s="164"/>
      <c r="BZ51" s="164"/>
      <c r="CA51" s="164"/>
      <c r="CB51" s="164"/>
      <c r="CC51" s="164"/>
      <c r="CD51" s="164"/>
      <c r="CE51" s="164"/>
      <c r="CF51" s="164"/>
      <c r="CG51" s="164"/>
      <c r="CH51" s="164"/>
      <c r="CI51" s="164"/>
      <c r="CJ51" s="164"/>
      <c r="CK51" s="164"/>
      <c r="CL51" s="164"/>
      <c r="CM51" s="164"/>
      <c r="CN51" s="164"/>
      <c r="CO51" s="164"/>
      <c r="CP51" s="164"/>
      <c r="CQ51" s="164"/>
      <c r="CR51" s="164"/>
      <c r="CS51" s="164"/>
      <c r="CT51" s="164"/>
      <c r="CU51" s="164"/>
      <c r="CV51" s="164"/>
      <c r="CW51" s="164"/>
      <c r="CX51" s="164"/>
      <c r="CY51" s="164"/>
      <c r="CZ51" s="164"/>
      <c r="DA51" s="167"/>
      <c r="DB51" s="168" t="s">
        <v>241</v>
      </c>
      <c r="DC51" s="163"/>
      <c r="DD51" s="163"/>
      <c r="DE51" s="163"/>
      <c r="DF51" s="163"/>
      <c r="DG51" s="163"/>
      <c r="DH51" s="163"/>
      <c r="DI51" s="163"/>
      <c r="DJ51" s="163"/>
      <c r="DK51" s="163"/>
      <c r="DL51" s="163"/>
      <c r="DM51" s="163"/>
      <c r="DN51" s="161"/>
      <c r="DO51" s="161"/>
      <c r="DP51" s="161"/>
      <c r="DQ51" s="161"/>
      <c r="DR51" s="161"/>
      <c r="DS51" s="161"/>
      <c r="DT51" s="161"/>
      <c r="DU51" s="161"/>
      <c r="DV51" s="161"/>
      <c r="DW51" s="161"/>
      <c r="DX51" s="161"/>
      <c r="DY51" s="161"/>
      <c r="HN51" s="159">
        <v>72925279</v>
      </c>
      <c r="HO51" s="159" t="s">
        <v>824</v>
      </c>
      <c r="HP51" s="159" t="s">
        <v>825</v>
      </c>
      <c r="HR51" s="159" t="s">
        <v>244</v>
      </c>
      <c r="HS51" s="159" t="s">
        <v>245</v>
      </c>
      <c r="HT51" s="159" t="s">
        <v>264</v>
      </c>
      <c r="HV51" s="159">
        <v>57</v>
      </c>
      <c r="HW51" s="169">
        <f t="shared" si="22"/>
        <v>2</v>
      </c>
      <c r="HX51" s="169">
        <f t="shared" si="23"/>
        <v>2.58</v>
      </c>
      <c r="HY51" s="169">
        <f t="shared" si="1"/>
        <v>1.54</v>
      </c>
      <c r="HZ51" s="169">
        <f t="shared" si="2"/>
        <v>0</v>
      </c>
      <c r="IA51" s="169">
        <f t="shared" si="3"/>
        <v>0</v>
      </c>
      <c r="IB51" s="169">
        <f t="shared" si="4"/>
        <v>0</v>
      </c>
      <c r="IC51" s="169">
        <f t="shared" si="5"/>
        <v>0</v>
      </c>
      <c r="ID51" s="169">
        <f t="shared" si="6"/>
        <v>0</v>
      </c>
      <c r="IE51" s="169">
        <f t="shared" si="7"/>
        <v>0</v>
      </c>
      <c r="IF51" s="169">
        <f t="shared" si="8"/>
        <v>0</v>
      </c>
      <c r="IG51" s="169">
        <f t="shared" si="9"/>
        <v>0</v>
      </c>
      <c r="IH51" s="169">
        <f t="shared" si="10"/>
        <v>0</v>
      </c>
      <c r="II51" s="164">
        <f t="shared" si="24"/>
        <v>2.04</v>
      </c>
      <c r="IJ51" s="164">
        <f t="shared" si="11"/>
        <v>0</v>
      </c>
      <c r="IK51" s="164">
        <f t="shared" si="12"/>
        <v>0</v>
      </c>
      <c r="IL51" s="164">
        <f t="shared" si="13"/>
        <v>0</v>
      </c>
      <c r="IM51" s="170">
        <f>(II51/1000)*Parameters!$H$2</f>
        <v>6.0180000000000003E-5</v>
      </c>
      <c r="IN51" s="170">
        <f>(IJ51/1000)*Parameters!$H$4</f>
        <v>0</v>
      </c>
      <c r="IO51" s="170">
        <f>(IK51/1000)*Parameters!$H$3</f>
        <v>0</v>
      </c>
      <c r="IP51" s="170">
        <f>(IL51/1000)*Parameters!$H$5</f>
        <v>0</v>
      </c>
      <c r="IQ51" s="171">
        <f t="shared" si="14"/>
        <v>6.0180000000000003E-5</v>
      </c>
      <c r="IR51" s="129">
        <f t="shared" si="15"/>
        <v>1</v>
      </c>
      <c r="IS51" s="129">
        <f t="shared" si="16"/>
        <v>0</v>
      </c>
      <c r="IT51" s="129">
        <f t="shared" si="17"/>
        <v>0</v>
      </c>
      <c r="IU51" s="129">
        <f t="shared" si="18"/>
        <v>0</v>
      </c>
      <c r="IV51" s="172">
        <f t="shared" si="19"/>
        <v>44139</v>
      </c>
      <c r="IW51" s="172">
        <f t="shared" si="20"/>
        <v>44143</v>
      </c>
      <c r="IX51" s="173">
        <f>SUM(M51*Parameters!$L$2,N51*Parameters!$L$3,O51*Parameters!$L$4,P51*Parameters!$L$5)</f>
        <v>5.8</v>
      </c>
      <c r="IY51" s="173">
        <f t="shared" si="21"/>
        <v>0.35172413793103452</v>
      </c>
    </row>
    <row r="52" spans="1:259" ht="15" customHeight="1">
      <c r="A52" s="158" t="s">
        <v>826</v>
      </c>
      <c r="B52" s="159" t="s">
        <v>827</v>
      </c>
      <c r="D52" s="159" t="s">
        <v>221</v>
      </c>
      <c r="E52" s="159" t="s">
        <v>222</v>
      </c>
      <c r="F52" s="159" t="s">
        <v>222</v>
      </c>
      <c r="G52" s="159" t="s">
        <v>222</v>
      </c>
      <c r="H52" s="159" t="s">
        <v>828</v>
      </c>
      <c r="I52" s="159" t="s">
        <v>829</v>
      </c>
      <c r="J52" s="159" t="s">
        <v>467</v>
      </c>
      <c r="K52" s="159" t="s">
        <v>830</v>
      </c>
      <c r="L52" s="159" t="s">
        <v>831</v>
      </c>
      <c r="M52" s="159">
        <v>2</v>
      </c>
      <c r="N52" s="159">
        <v>1</v>
      </c>
      <c r="O52" s="159">
        <v>3</v>
      </c>
      <c r="P52" s="159">
        <v>0</v>
      </c>
      <c r="Q52" s="159" t="s">
        <v>253</v>
      </c>
      <c r="R52" s="159">
        <v>0</v>
      </c>
      <c r="S52" s="159">
        <v>0</v>
      </c>
      <c r="T52" s="159">
        <v>0</v>
      </c>
      <c r="U52" s="159">
        <v>0</v>
      </c>
      <c r="V52" s="159">
        <v>0</v>
      </c>
      <c r="W52" s="159">
        <v>1</v>
      </c>
      <c r="X52" s="159">
        <v>0</v>
      </c>
      <c r="Y52" s="159" t="s">
        <v>821</v>
      </c>
      <c r="Z52" s="159">
        <v>636980211</v>
      </c>
      <c r="AA52" s="160" t="s">
        <v>230</v>
      </c>
      <c r="AB52" s="160" t="s">
        <v>231</v>
      </c>
      <c r="AC52" s="160" t="s">
        <v>232</v>
      </c>
      <c r="AD52" s="160">
        <v>3</v>
      </c>
      <c r="AE52" s="160"/>
      <c r="AF52" s="160">
        <f t="shared" si="0"/>
        <v>21</v>
      </c>
      <c r="AG52" s="160" t="s">
        <v>233</v>
      </c>
      <c r="AH52" s="160"/>
      <c r="AI52" s="161" t="s">
        <v>234</v>
      </c>
      <c r="AJ52" s="161"/>
      <c r="AK52" s="161"/>
      <c r="AL52" s="161"/>
      <c r="AM52" s="161"/>
      <c r="AN52" s="161"/>
      <c r="AO52" s="163" t="s">
        <v>235</v>
      </c>
      <c r="AU52" s="164" t="s">
        <v>236</v>
      </c>
      <c r="AV52" s="164"/>
      <c r="AW52" s="164"/>
      <c r="AX52" s="164"/>
      <c r="AY52" s="164"/>
      <c r="AZ52" s="164"/>
      <c r="BA52" s="164"/>
      <c r="BB52" s="159" t="s">
        <v>325</v>
      </c>
      <c r="BC52" s="163" t="s">
        <v>222</v>
      </c>
      <c r="BD52" s="163" t="s">
        <v>830</v>
      </c>
      <c r="BE52" s="163">
        <v>15.6</v>
      </c>
      <c r="BF52" s="163" t="s">
        <v>832</v>
      </c>
      <c r="BG52" s="163"/>
      <c r="BH52" s="163">
        <v>13.5</v>
      </c>
      <c r="BI52" s="163" t="s">
        <v>833</v>
      </c>
      <c r="BJ52" s="163"/>
      <c r="BK52" s="163">
        <v>11.84</v>
      </c>
      <c r="BL52" s="163" t="s">
        <v>834</v>
      </c>
      <c r="BM52" s="163"/>
      <c r="BN52" s="165">
        <v>9.34</v>
      </c>
      <c r="BO52" s="166"/>
      <c r="BP52" s="164"/>
      <c r="BQ52" s="164"/>
      <c r="BR52" s="164"/>
      <c r="BS52" s="164"/>
      <c r="BT52" s="164"/>
      <c r="BU52" s="164"/>
      <c r="BV52" s="164"/>
      <c r="BW52" s="164"/>
      <c r="BX52" s="164"/>
      <c r="BY52" s="164"/>
      <c r="BZ52" s="164"/>
      <c r="CA52" s="164"/>
      <c r="CB52" s="164"/>
      <c r="CC52" s="164"/>
      <c r="CD52" s="164"/>
      <c r="CE52" s="164"/>
      <c r="CF52" s="164"/>
      <c r="CG52" s="164"/>
      <c r="CH52" s="164"/>
      <c r="CI52" s="164"/>
      <c r="CJ52" s="164"/>
      <c r="CK52" s="164"/>
      <c r="CL52" s="164"/>
      <c r="CM52" s="164"/>
      <c r="CN52" s="164"/>
      <c r="CO52" s="164"/>
      <c r="CP52" s="164"/>
      <c r="CQ52" s="164"/>
      <c r="CR52" s="164"/>
      <c r="CS52" s="164"/>
      <c r="CT52" s="164"/>
      <c r="CU52" s="164"/>
      <c r="CV52" s="164"/>
      <c r="CW52" s="164"/>
      <c r="CX52" s="164"/>
      <c r="CY52" s="164"/>
      <c r="CZ52" s="164"/>
      <c r="DA52" s="167"/>
      <c r="DB52" s="168" t="s">
        <v>241</v>
      </c>
      <c r="DC52" s="163"/>
      <c r="DD52" s="163"/>
      <c r="DE52" s="163"/>
      <c r="DF52" s="163"/>
      <c r="DG52" s="163"/>
      <c r="DH52" s="163"/>
      <c r="DI52" s="163"/>
      <c r="DJ52" s="163"/>
      <c r="DK52" s="163"/>
      <c r="DL52" s="163"/>
      <c r="DM52" s="163"/>
      <c r="DN52" s="161"/>
      <c r="DO52" s="161"/>
      <c r="DP52" s="161"/>
      <c r="DQ52" s="161"/>
      <c r="DR52" s="161"/>
      <c r="DS52" s="161"/>
      <c r="DT52" s="161"/>
      <c r="DU52" s="161"/>
      <c r="DV52" s="161"/>
      <c r="DW52" s="161"/>
      <c r="DX52" s="161"/>
      <c r="DY52" s="161"/>
      <c r="HN52" s="159">
        <v>72925299</v>
      </c>
      <c r="HO52" s="159" t="s">
        <v>835</v>
      </c>
      <c r="HP52" s="159" t="s">
        <v>836</v>
      </c>
      <c r="HR52" s="159" t="s">
        <v>244</v>
      </c>
      <c r="HS52" s="159" t="s">
        <v>245</v>
      </c>
      <c r="HT52" s="159" t="s">
        <v>264</v>
      </c>
      <c r="HV52" s="159">
        <v>58</v>
      </c>
      <c r="HW52" s="169">
        <f t="shared" si="22"/>
        <v>2.0999999999999996</v>
      </c>
      <c r="HX52" s="169">
        <f t="shared" si="23"/>
        <v>1.6600000000000001</v>
      </c>
      <c r="HY52" s="169">
        <f t="shared" si="1"/>
        <v>2.5</v>
      </c>
      <c r="HZ52" s="169">
        <f t="shared" si="2"/>
        <v>0</v>
      </c>
      <c r="IA52" s="169">
        <f t="shared" si="3"/>
        <v>0</v>
      </c>
      <c r="IB52" s="169">
        <f t="shared" si="4"/>
        <v>0</v>
      </c>
      <c r="IC52" s="169">
        <f t="shared" si="5"/>
        <v>0</v>
      </c>
      <c r="ID52" s="169">
        <f t="shared" si="6"/>
        <v>0</v>
      </c>
      <c r="IE52" s="169">
        <f t="shared" si="7"/>
        <v>0</v>
      </c>
      <c r="IF52" s="169">
        <f t="shared" si="8"/>
        <v>0</v>
      </c>
      <c r="IG52" s="169">
        <f t="shared" si="9"/>
        <v>0</v>
      </c>
      <c r="IH52" s="169">
        <f t="shared" si="10"/>
        <v>0</v>
      </c>
      <c r="II52" s="164">
        <f t="shared" si="24"/>
        <v>2.0866666666666664</v>
      </c>
      <c r="IJ52" s="164">
        <f t="shared" si="11"/>
        <v>0</v>
      </c>
      <c r="IK52" s="164">
        <f t="shared" si="12"/>
        <v>0</v>
      </c>
      <c r="IL52" s="164">
        <f t="shared" si="13"/>
        <v>0</v>
      </c>
      <c r="IM52" s="170">
        <f>(II52/1000)*Parameters!$H$2</f>
        <v>6.1556666666666659E-5</v>
      </c>
      <c r="IN52" s="170">
        <f>(IJ52/1000)*Parameters!$H$4</f>
        <v>0</v>
      </c>
      <c r="IO52" s="170">
        <f>(IK52/1000)*Parameters!$H$3</f>
        <v>0</v>
      </c>
      <c r="IP52" s="170">
        <f>(IL52/1000)*Parameters!$H$5</f>
        <v>0</v>
      </c>
      <c r="IQ52" s="171">
        <f t="shared" si="14"/>
        <v>6.1556666666666659E-5</v>
      </c>
      <c r="IR52" s="129">
        <f t="shared" si="15"/>
        <v>1</v>
      </c>
      <c r="IS52" s="129">
        <f t="shared" si="16"/>
        <v>0</v>
      </c>
      <c r="IT52" s="129">
        <f t="shared" si="17"/>
        <v>0</v>
      </c>
      <c r="IU52" s="129">
        <f t="shared" si="18"/>
        <v>0</v>
      </c>
      <c r="IV52" s="172">
        <f t="shared" si="19"/>
        <v>44139</v>
      </c>
      <c r="IW52" s="172">
        <f t="shared" si="20"/>
        <v>44143</v>
      </c>
      <c r="IX52" s="173">
        <f>SUM(M52*Parameters!$L$2,N52*Parameters!$L$3,O52*Parameters!$L$4,P52*Parameters!$L$5)</f>
        <v>4.8</v>
      </c>
      <c r="IY52" s="173">
        <f t="shared" si="21"/>
        <v>0.43472222222222218</v>
      </c>
    </row>
    <row r="53" spans="1:259" ht="15" customHeight="1">
      <c r="A53" s="158" t="s">
        <v>837</v>
      </c>
      <c r="B53" s="159" t="s">
        <v>838</v>
      </c>
      <c r="D53" s="159" t="s">
        <v>221</v>
      </c>
      <c r="E53" s="159" t="s">
        <v>222</v>
      </c>
      <c r="F53" s="159" t="s">
        <v>222</v>
      </c>
      <c r="G53" s="159" t="s">
        <v>222</v>
      </c>
      <c r="H53" s="159" t="s">
        <v>839</v>
      </c>
      <c r="I53" s="159" t="s">
        <v>783</v>
      </c>
      <c r="J53" s="159" t="s">
        <v>467</v>
      </c>
      <c r="K53" s="159" t="s">
        <v>715</v>
      </c>
      <c r="L53" s="159" t="s">
        <v>840</v>
      </c>
      <c r="M53" s="159">
        <v>5</v>
      </c>
      <c r="N53" s="159">
        <v>3</v>
      </c>
      <c r="O53" s="159">
        <v>1</v>
      </c>
      <c r="P53" s="159">
        <v>0</v>
      </c>
      <c r="Q53" s="159" t="s">
        <v>253</v>
      </c>
      <c r="R53" s="159">
        <v>0</v>
      </c>
      <c r="S53" s="159">
        <v>0</v>
      </c>
      <c r="T53" s="159">
        <v>0</v>
      </c>
      <c r="U53" s="159">
        <v>0</v>
      </c>
      <c r="V53" s="159">
        <v>0</v>
      </c>
      <c r="W53" s="159">
        <v>1</v>
      </c>
      <c r="X53" s="159">
        <v>0</v>
      </c>
      <c r="Y53" s="159" t="s">
        <v>798</v>
      </c>
      <c r="Z53" s="159">
        <v>634042295</v>
      </c>
      <c r="AA53" s="160" t="s">
        <v>230</v>
      </c>
      <c r="AB53" s="160" t="s">
        <v>231</v>
      </c>
      <c r="AC53" s="160" t="s">
        <v>232</v>
      </c>
      <c r="AD53" s="160">
        <v>3</v>
      </c>
      <c r="AE53" s="160"/>
      <c r="AF53" s="160">
        <f t="shared" si="0"/>
        <v>21</v>
      </c>
      <c r="AG53" s="160" t="s">
        <v>233</v>
      </c>
      <c r="AH53" s="160"/>
      <c r="AI53" s="161" t="s">
        <v>234</v>
      </c>
      <c r="AJ53" s="161"/>
      <c r="AK53" s="161"/>
      <c r="AL53" s="161"/>
      <c r="AM53" s="161"/>
      <c r="AN53" s="161"/>
      <c r="AO53" s="163" t="s">
        <v>235</v>
      </c>
      <c r="AU53" s="164" t="s">
        <v>236</v>
      </c>
      <c r="AV53" s="164"/>
      <c r="AW53" s="164"/>
      <c r="AX53" s="164"/>
      <c r="AY53" s="164"/>
      <c r="AZ53" s="164"/>
      <c r="BA53" s="164"/>
      <c r="BB53" s="159" t="s">
        <v>346</v>
      </c>
      <c r="BC53" s="163" t="s">
        <v>222</v>
      </c>
      <c r="BD53" s="163" t="s">
        <v>841</v>
      </c>
      <c r="BE53" s="163">
        <v>22.58</v>
      </c>
      <c r="BF53" s="163" t="s">
        <v>842</v>
      </c>
      <c r="BG53" s="163"/>
      <c r="BH53" s="163">
        <v>21.18</v>
      </c>
      <c r="BI53" s="163" t="s">
        <v>843</v>
      </c>
      <c r="BJ53" s="163"/>
      <c r="BK53" s="163">
        <v>20.46</v>
      </c>
      <c r="BL53" s="163" t="s">
        <v>844</v>
      </c>
      <c r="BM53" s="163"/>
      <c r="BN53" s="165">
        <v>18.64</v>
      </c>
      <c r="BO53" s="166"/>
      <c r="BP53" s="164"/>
      <c r="BQ53" s="164"/>
      <c r="BR53" s="164"/>
      <c r="BS53" s="164"/>
      <c r="BT53" s="164"/>
      <c r="BU53" s="164"/>
      <c r="BV53" s="164"/>
      <c r="BW53" s="164"/>
      <c r="BX53" s="164"/>
      <c r="BY53" s="164"/>
      <c r="BZ53" s="164"/>
      <c r="CA53" s="164"/>
      <c r="CB53" s="164"/>
      <c r="CC53" s="164"/>
      <c r="CD53" s="164"/>
      <c r="CE53" s="164"/>
      <c r="CF53" s="164"/>
      <c r="CG53" s="164"/>
      <c r="CH53" s="164"/>
      <c r="CI53" s="164"/>
      <c r="CJ53" s="164"/>
      <c r="CK53" s="164"/>
      <c r="CL53" s="164"/>
      <c r="CM53" s="164"/>
      <c r="CN53" s="164"/>
      <c r="CO53" s="164"/>
      <c r="CP53" s="164"/>
      <c r="CQ53" s="164"/>
      <c r="CR53" s="164"/>
      <c r="CS53" s="164"/>
      <c r="CT53" s="164"/>
      <c r="CU53" s="164"/>
      <c r="CV53" s="164"/>
      <c r="CW53" s="164"/>
      <c r="CX53" s="164"/>
      <c r="CY53" s="164"/>
      <c r="CZ53" s="164"/>
      <c r="DA53" s="167"/>
      <c r="DB53" s="168" t="s">
        <v>241</v>
      </c>
      <c r="DC53" s="163"/>
      <c r="DD53" s="163"/>
      <c r="DE53" s="163"/>
      <c r="DF53" s="163"/>
      <c r="DG53" s="163"/>
      <c r="DH53" s="163"/>
      <c r="DI53" s="163"/>
      <c r="DJ53" s="163"/>
      <c r="DK53" s="163"/>
      <c r="DL53" s="163"/>
      <c r="DM53" s="163"/>
      <c r="DN53" s="161"/>
      <c r="DO53" s="161"/>
      <c r="DP53" s="161"/>
      <c r="DQ53" s="161"/>
      <c r="DR53" s="161"/>
      <c r="DS53" s="161"/>
      <c r="DT53" s="161"/>
      <c r="DU53" s="161"/>
      <c r="DV53" s="161"/>
      <c r="DW53" s="161"/>
      <c r="DX53" s="161"/>
      <c r="DY53" s="161"/>
      <c r="HN53" s="159">
        <v>72925357</v>
      </c>
      <c r="HO53" s="159" t="s">
        <v>845</v>
      </c>
      <c r="HP53" s="159" t="s">
        <v>846</v>
      </c>
      <c r="HR53" s="159" t="s">
        <v>244</v>
      </c>
      <c r="HS53" s="159" t="s">
        <v>245</v>
      </c>
      <c r="HT53" s="159" t="s">
        <v>264</v>
      </c>
      <c r="HV53" s="159">
        <v>59</v>
      </c>
      <c r="HW53" s="169">
        <f t="shared" si="22"/>
        <v>1.3999999999999986</v>
      </c>
      <c r="HX53" s="169">
        <f t="shared" si="23"/>
        <v>0.71999999999999886</v>
      </c>
      <c r="HY53" s="169">
        <f t="shared" si="1"/>
        <v>1.8200000000000003</v>
      </c>
      <c r="HZ53" s="169">
        <f t="shared" si="2"/>
        <v>0</v>
      </c>
      <c r="IA53" s="169">
        <f t="shared" si="3"/>
        <v>0</v>
      </c>
      <c r="IB53" s="169">
        <f t="shared" si="4"/>
        <v>0</v>
      </c>
      <c r="IC53" s="169">
        <f t="shared" si="5"/>
        <v>0</v>
      </c>
      <c r="ID53" s="169">
        <f t="shared" si="6"/>
        <v>0</v>
      </c>
      <c r="IE53" s="169">
        <f t="shared" si="7"/>
        <v>0</v>
      </c>
      <c r="IF53" s="169">
        <f t="shared" si="8"/>
        <v>0</v>
      </c>
      <c r="IG53" s="169">
        <f t="shared" si="9"/>
        <v>0</v>
      </c>
      <c r="IH53" s="169">
        <f t="shared" si="10"/>
        <v>0</v>
      </c>
      <c r="II53" s="164">
        <f t="shared" si="24"/>
        <v>1.3133333333333326</v>
      </c>
      <c r="IJ53" s="164">
        <f t="shared" si="11"/>
        <v>0</v>
      </c>
      <c r="IK53" s="164">
        <f t="shared" si="12"/>
        <v>0</v>
      </c>
      <c r="IL53" s="164">
        <f t="shared" si="13"/>
        <v>0</v>
      </c>
      <c r="IM53" s="170">
        <f>(II53/1000)*Parameters!$H$2</f>
        <v>3.8743333333333312E-5</v>
      </c>
      <c r="IN53" s="170">
        <f>(IJ53/1000)*Parameters!$H$4</f>
        <v>0</v>
      </c>
      <c r="IO53" s="170">
        <f>(IK53/1000)*Parameters!$H$3</f>
        <v>0</v>
      </c>
      <c r="IP53" s="170">
        <f>(IL53/1000)*Parameters!$H$5</f>
        <v>0</v>
      </c>
      <c r="IQ53" s="171">
        <f t="shared" si="14"/>
        <v>3.8743333333333312E-5</v>
      </c>
      <c r="IR53" s="129">
        <f t="shared" si="15"/>
        <v>1</v>
      </c>
      <c r="IS53" s="129">
        <f t="shared" si="16"/>
        <v>0</v>
      </c>
      <c r="IT53" s="129">
        <f t="shared" si="17"/>
        <v>0</v>
      </c>
      <c r="IU53" s="129">
        <f t="shared" si="18"/>
        <v>0</v>
      </c>
      <c r="IV53" s="172">
        <f t="shared" si="19"/>
        <v>44139</v>
      </c>
      <c r="IW53" s="172">
        <f t="shared" si="20"/>
        <v>44143</v>
      </c>
      <c r="IX53" s="173">
        <f>SUM(M53*Parameters!$L$2,N53*Parameters!$L$3,O53*Parameters!$L$4,P53*Parameters!$L$5)</f>
        <v>5.9</v>
      </c>
      <c r="IY53" s="173">
        <f t="shared" si="21"/>
        <v>0.22259887005649703</v>
      </c>
    </row>
    <row r="54" spans="1:259" ht="15" customHeight="1">
      <c r="A54" s="158" t="s">
        <v>847</v>
      </c>
      <c r="B54" s="159" t="s">
        <v>848</v>
      </c>
      <c r="D54" s="159" t="s">
        <v>221</v>
      </c>
      <c r="E54" s="159" t="s">
        <v>222</v>
      </c>
      <c r="F54" s="159" t="s">
        <v>222</v>
      </c>
      <c r="G54" s="159" t="s">
        <v>222</v>
      </c>
      <c r="H54" s="159" t="s">
        <v>849</v>
      </c>
      <c r="I54" s="159" t="s">
        <v>850</v>
      </c>
      <c r="J54" s="159" t="s">
        <v>467</v>
      </c>
      <c r="K54" s="159" t="s">
        <v>664</v>
      </c>
      <c r="L54" s="159" t="s">
        <v>851</v>
      </c>
      <c r="M54" s="159">
        <v>3</v>
      </c>
      <c r="N54" s="159">
        <v>4</v>
      </c>
      <c r="O54" s="159">
        <v>3</v>
      </c>
      <c r="P54" s="159">
        <v>0</v>
      </c>
      <c r="Q54" s="159" t="s">
        <v>253</v>
      </c>
      <c r="R54" s="159">
        <v>0</v>
      </c>
      <c r="S54" s="159">
        <v>0</v>
      </c>
      <c r="T54" s="159">
        <v>0</v>
      </c>
      <c r="U54" s="159">
        <v>0</v>
      </c>
      <c r="V54" s="159">
        <v>0</v>
      </c>
      <c r="W54" s="159">
        <v>1</v>
      </c>
      <c r="X54" s="159">
        <v>0</v>
      </c>
      <c r="Y54" s="159" t="s">
        <v>852</v>
      </c>
      <c r="Z54" s="159">
        <v>634969494</v>
      </c>
      <c r="AA54" s="160" t="s">
        <v>230</v>
      </c>
      <c r="AB54" s="160" t="s">
        <v>231</v>
      </c>
      <c r="AC54" s="160" t="s">
        <v>232</v>
      </c>
      <c r="AD54" s="160">
        <v>3.5</v>
      </c>
      <c r="AE54" s="160"/>
      <c r="AF54" s="160">
        <f t="shared" si="0"/>
        <v>24.5</v>
      </c>
      <c r="AG54" s="160" t="s">
        <v>233</v>
      </c>
      <c r="AH54" s="160"/>
      <c r="AI54" s="161" t="s">
        <v>234</v>
      </c>
      <c r="AJ54" s="161"/>
      <c r="AK54" s="161"/>
      <c r="AL54" s="161"/>
      <c r="AM54" s="161"/>
      <c r="AN54" s="161"/>
      <c r="AO54" s="163" t="s">
        <v>235</v>
      </c>
      <c r="AU54" s="164" t="s">
        <v>236</v>
      </c>
      <c r="AV54" s="164"/>
      <c r="AW54" s="164"/>
      <c r="AX54" s="164"/>
      <c r="AY54" s="164"/>
      <c r="AZ54" s="164"/>
      <c r="BA54" s="164"/>
      <c r="BB54" s="159" t="s">
        <v>483</v>
      </c>
      <c r="BC54" s="163" t="s">
        <v>222</v>
      </c>
      <c r="BD54" s="163" t="s">
        <v>664</v>
      </c>
      <c r="BE54" s="163">
        <v>13.24</v>
      </c>
      <c r="BF54" s="163" t="s">
        <v>853</v>
      </c>
      <c r="BG54" s="163"/>
      <c r="BH54" s="163">
        <v>10.67</v>
      </c>
      <c r="BI54" s="163" t="s">
        <v>854</v>
      </c>
      <c r="BJ54" s="163"/>
      <c r="BK54" s="163">
        <v>6.85</v>
      </c>
      <c r="BL54" s="163" t="s">
        <v>855</v>
      </c>
      <c r="BM54" s="163"/>
      <c r="BN54" s="165">
        <v>5.72</v>
      </c>
      <c r="BO54" s="166"/>
      <c r="BP54" s="164"/>
      <c r="BQ54" s="164"/>
      <c r="BR54" s="164"/>
      <c r="BS54" s="164"/>
      <c r="BT54" s="164"/>
      <c r="BU54" s="164"/>
      <c r="BV54" s="164"/>
      <c r="BW54" s="164"/>
      <c r="BX54" s="164"/>
      <c r="BY54" s="164"/>
      <c r="BZ54" s="164"/>
      <c r="CA54" s="164"/>
      <c r="CB54" s="164"/>
      <c r="CC54" s="164"/>
      <c r="CD54" s="164"/>
      <c r="CE54" s="164"/>
      <c r="CF54" s="164"/>
      <c r="CG54" s="164"/>
      <c r="CH54" s="164"/>
      <c r="CI54" s="164"/>
      <c r="CJ54" s="164"/>
      <c r="CK54" s="164"/>
      <c r="CL54" s="164"/>
      <c r="CM54" s="164"/>
      <c r="CN54" s="164"/>
      <c r="CO54" s="164"/>
      <c r="CP54" s="164"/>
      <c r="CQ54" s="164"/>
      <c r="CR54" s="164"/>
      <c r="CS54" s="164"/>
      <c r="CT54" s="164"/>
      <c r="CU54" s="164"/>
      <c r="CV54" s="164"/>
      <c r="CW54" s="164"/>
      <c r="CX54" s="164"/>
      <c r="CY54" s="164"/>
      <c r="CZ54" s="164"/>
      <c r="DA54" s="167"/>
      <c r="DB54" s="168" t="s">
        <v>241</v>
      </c>
      <c r="DC54" s="163"/>
      <c r="DD54" s="163"/>
      <c r="DE54" s="163"/>
      <c r="DF54" s="163"/>
      <c r="DG54" s="163"/>
      <c r="DH54" s="163"/>
      <c r="DI54" s="163"/>
      <c r="DJ54" s="163"/>
      <c r="DK54" s="163"/>
      <c r="DL54" s="163"/>
      <c r="DM54" s="163"/>
      <c r="DN54" s="161"/>
      <c r="DO54" s="161"/>
      <c r="DP54" s="161"/>
      <c r="DQ54" s="161"/>
      <c r="DR54" s="161"/>
      <c r="DS54" s="161"/>
      <c r="DT54" s="161"/>
      <c r="DU54" s="161"/>
      <c r="DV54" s="161"/>
      <c r="DW54" s="161"/>
      <c r="DX54" s="161"/>
      <c r="DY54" s="161"/>
      <c r="HN54" s="159">
        <v>72925427</v>
      </c>
      <c r="HO54" s="159" t="s">
        <v>856</v>
      </c>
      <c r="HP54" s="159" t="s">
        <v>857</v>
      </c>
      <c r="HR54" s="159" t="s">
        <v>244</v>
      </c>
      <c r="HS54" s="159" t="s">
        <v>245</v>
      </c>
      <c r="HT54" s="159" t="s">
        <v>264</v>
      </c>
      <c r="HV54" s="159">
        <v>60</v>
      </c>
      <c r="HW54" s="169">
        <f t="shared" si="22"/>
        <v>2.5700000000000003</v>
      </c>
      <c r="HX54" s="169">
        <f t="shared" si="23"/>
        <v>3.8200000000000003</v>
      </c>
      <c r="HY54" s="169">
        <f t="shared" si="1"/>
        <v>1.1299999999999999</v>
      </c>
      <c r="HZ54" s="169">
        <f t="shared" si="2"/>
        <v>0</v>
      </c>
      <c r="IA54" s="169">
        <f t="shared" si="3"/>
        <v>0</v>
      </c>
      <c r="IB54" s="169">
        <f t="shared" si="4"/>
        <v>0</v>
      </c>
      <c r="IC54" s="169">
        <f t="shared" si="5"/>
        <v>0</v>
      </c>
      <c r="ID54" s="169">
        <f t="shared" si="6"/>
        <v>0</v>
      </c>
      <c r="IE54" s="169">
        <f t="shared" si="7"/>
        <v>0</v>
      </c>
      <c r="IF54" s="169">
        <f t="shared" si="8"/>
        <v>0</v>
      </c>
      <c r="IG54" s="169">
        <f t="shared" si="9"/>
        <v>0</v>
      </c>
      <c r="IH54" s="169">
        <f t="shared" si="10"/>
        <v>0</v>
      </c>
      <c r="II54" s="164">
        <f t="shared" si="24"/>
        <v>2.5066666666666668</v>
      </c>
      <c r="IJ54" s="164">
        <f t="shared" si="11"/>
        <v>0</v>
      </c>
      <c r="IK54" s="164">
        <f t="shared" si="12"/>
        <v>0</v>
      </c>
      <c r="IL54" s="164">
        <f t="shared" si="13"/>
        <v>0</v>
      </c>
      <c r="IM54" s="170">
        <f>(II54/1000)*Parameters!$H$2</f>
        <v>7.3946666666666668E-5</v>
      </c>
      <c r="IN54" s="170">
        <f>(IJ54/1000)*Parameters!$H$4</f>
        <v>0</v>
      </c>
      <c r="IO54" s="170">
        <f>(IK54/1000)*Parameters!$H$3</f>
        <v>0</v>
      </c>
      <c r="IP54" s="170">
        <f>(IL54/1000)*Parameters!$H$5</f>
        <v>0</v>
      </c>
      <c r="IQ54" s="171">
        <f t="shared" si="14"/>
        <v>7.3946666666666668E-5</v>
      </c>
      <c r="IR54" s="129">
        <f t="shared" si="15"/>
        <v>1</v>
      </c>
      <c r="IS54" s="129">
        <f t="shared" si="16"/>
        <v>0</v>
      </c>
      <c r="IT54" s="129">
        <f t="shared" si="17"/>
        <v>0</v>
      </c>
      <c r="IU54" s="129">
        <f t="shared" si="18"/>
        <v>0</v>
      </c>
      <c r="IV54" s="172">
        <f t="shared" si="19"/>
        <v>44139</v>
      </c>
      <c r="IW54" s="172">
        <f t="shared" si="20"/>
        <v>44143</v>
      </c>
      <c r="IX54" s="173">
        <f>SUM(M54*Parameters!$L$2,N54*Parameters!$L$3,O54*Parameters!$L$4,P54*Parameters!$L$5)</f>
        <v>7.7</v>
      </c>
      <c r="IY54" s="173">
        <f t="shared" si="21"/>
        <v>0.32554112554112558</v>
      </c>
    </row>
    <row r="55" spans="1:259" ht="15" customHeight="1">
      <c r="A55" s="158" t="s">
        <v>858</v>
      </c>
      <c r="B55" s="159" t="s">
        <v>859</v>
      </c>
      <c r="D55" s="159" t="s">
        <v>221</v>
      </c>
      <c r="E55" s="159" t="s">
        <v>222</v>
      </c>
      <c r="F55" s="159" t="s">
        <v>222</v>
      </c>
      <c r="G55" s="159" t="s">
        <v>222</v>
      </c>
      <c r="H55" s="159" t="s">
        <v>860</v>
      </c>
      <c r="I55" s="159" t="s">
        <v>861</v>
      </c>
      <c r="J55" s="159" t="s">
        <v>467</v>
      </c>
      <c r="K55" s="159" t="s">
        <v>677</v>
      </c>
      <c r="L55" s="159" t="s">
        <v>862</v>
      </c>
      <c r="M55" s="159">
        <v>6</v>
      </c>
      <c r="N55" s="159">
        <v>3</v>
      </c>
      <c r="O55" s="159">
        <v>1</v>
      </c>
      <c r="P55" s="159">
        <v>0</v>
      </c>
      <c r="Q55" s="159" t="s">
        <v>253</v>
      </c>
      <c r="R55" s="159">
        <v>0</v>
      </c>
      <c r="S55" s="159">
        <v>0</v>
      </c>
      <c r="T55" s="159">
        <v>0</v>
      </c>
      <c r="U55" s="159">
        <v>0</v>
      </c>
      <c r="V55" s="159">
        <v>0</v>
      </c>
      <c r="W55" s="159">
        <v>1</v>
      </c>
      <c r="X55" s="159">
        <v>0</v>
      </c>
      <c r="Y55" s="159" t="s">
        <v>863</v>
      </c>
      <c r="Z55" s="159">
        <v>634234458</v>
      </c>
      <c r="AA55" s="160" t="s">
        <v>230</v>
      </c>
      <c r="AB55" s="160" t="s">
        <v>231</v>
      </c>
      <c r="AC55" s="160" t="s">
        <v>232</v>
      </c>
      <c r="AD55" s="160">
        <v>3.5</v>
      </c>
      <c r="AE55" s="160"/>
      <c r="AF55" s="160">
        <f t="shared" si="0"/>
        <v>24.5</v>
      </c>
      <c r="AG55" s="160" t="s">
        <v>233</v>
      </c>
      <c r="AH55" s="160"/>
      <c r="AI55" s="161" t="s">
        <v>234</v>
      </c>
      <c r="AJ55" s="161"/>
      <c r="AK55" s="161"/>
      <c r="AL55" s="161"/>
      <c r="AM55" s="161"/>
      <c r="AN55" s="161"/>
      <c r="AO55" s="203" t="s">
        <v>235</v>
      </c>
      <c r="AP55" s="203"/>
      <c r="AU55" s="164" t="s">
        <v>236</v>
      </c>
      <c r="AV55" s="164"/>
      <c r="AW55" s="164"/>
      <c r="AX55" s="164"/>
      <c r="AY55" s="164"/>
      <c r="AZ55" s="164"/>
      <c r="BA55" s="164"/>
      <c r="BB55" s="159" t="s">
        <v>483</v>
      </c>
      <c r="BC55" s="163" t="s">
        <v>222</v>
      </c>
      <c r="BD55" s="163" t="s">
        <v>724</v>
      </c>
      <c r="BE55" s="163">
        <v>36.340000000000003</v>
      </c>
      <c r="BF55" s="163" t="s">
        <v>864</v>
      </c>
      <c r="BG55" s="163"/>
      <c r="BH55" s="163">
        <v>33.200000000000003</v>
      </c>
      <c r="BI55" s="163" t="s">
        <v>865</v>
      </c>
      <c r="BJ55" s="163"/>
      <c r="BK55" s="163">
        <v>30.77</v>
      </c>
      <c r="BL55" s="163" t="s">
        <v>866</v>
      </c>
      <c r="BM55" s="163"/>
      <c r="BN55" s="165">
        <v>29.31</v>
      </c>
      <c r="BO55" s="166"/>
      <c r="BP55" s="164"/>
      <c r="BQ55" s="164"/>
      <c r="BR55" s="164"/>
      <c r="BS55" s="164"/>
      <c r="BT55" s="164"/>
      <c r="BU55" s="164"/>
      <c r="BV55" s="164"/>
      <c r="BW55" s="164"/>
      <c r="BX55" s="164"/>
      <c r="BY55" s="164"/>
      <c r="BZ55" s="164"/>
      <c r="CA55" s="164"/>
      <c r="CB55" s="164"/>
      <c r="CC55" s="164"/>
      <c r="CD55" s="164"/>
      <c r="CE55" s="164"/>
      <c r="CF55" s="164"/>
      <c r="CG55" s="164"/>
      <c r="CH55" s="164"/>
      <c r="CI55" s="164"/>
      <c r="CJ55" s="164"/>
      <c r="CK55" s="164"/>
      <c r="CL55" s="164"/>
      <c r="CM55" s="164"/>
      <c r="CN55" s="164"/>
      <c r="CO55" s="164"/>
      <c r="CP55" s="164"/>
      <c r="CQ55" s="164"/>
      <c r="CR55" s="164"/>
      <c r="CS55" s="164"/>
      <c r="CT55" s="164"/>
      <c r="CU55" s="164"/>
      <c r="CV55" s="164"/>
      <c r="CW55" s="164"/>
      <c r="CX55" s="164"/>
      <c r="CY55" s="164"/>
      <c r="CZ55" s="164"/>
      <c r="DA55" s="167"/>
      <c r="DB55" s="168" t="s">
        <v>241</v>
      </c>
      <c r="DC55" s="163"/>
      <c r="DD55" s="163"/>
      <c r="DE55" s="163"/>
      <c r="DF55" s="163"/>
      <c r="DG55" s="163"/>
      <c r="DH55" s="163"/>
      <c r="DI55" s="163"/>
      <c r="DJ55" s="163"/>
      <c r="DK55" s="163"/>
      <c r="DL55" s="163"/>
      <c r="DM55" s="163"/>
      <c r="DN55" s="161"/>
      <c r="DO55" s="161"/>
      <c r="DP55" s="161"/>
      <c r="DQ55" s="161"/>
      <c r="DR55" s="161"/>
      <c r="DS55" s="161"/>
      <c r="DT55" s="161"/>
      <c r="DU55" s="161"/>
      <c r="DV55" s="161"/>
      <c r="DW55" s="161"/>
      <c r="DX55" s="161"/>
      <c r="DY55" s="161"/>
      <c r="HN55" s="159">
        <v>72925530</v>
      </c>
      <c r="HO55" s="159" t="s">
        <v>867</v>
      </c>
      <c r="HP55" s="159" t="s">
        <v>868</v>
      </c>
      <c r="HR55" s="159" t="s">
        <v>244</v>
      </c>
      <c r="HS55" s="159" t="s">
        <v>245</v>
      </c>
      <c r="HT55" s="159" t="s">
        <v>264</v>
      </c>
      <c r="HV55" s="159">
        <v>62</v>
      </c>
      <c r="HW55" s="169">
        <f t="shared" si="22"/>
        <v>3.1400000000000006</v>
      </c>
      <c r="HX55" s="169">
        <f t="shared" si="23"/>
        <v>2.4300000000000033</v>
      </c>
      <c r="HY55" s="169">
        <f t="shared" si="1"/>
        <v>1.4600000000000009</v>
      </c>
      <c r="HZ55" s="169">
        <f t="shared" si="2"/>
        <v>0</v>
      </c>
      <c r="IA55" s="169">
        <f t="shared" si="3"/>
        <v>0</v>
      </c>
      <c r="IB55" s="169">
        <f t="shared" si="4"/>
        <v>0</v>
      </c>
      <c r="IC55" s="169">
        <f t="shared" si="5"/>
        <v>0</v>
      </c>
      <c r="ID55" s="169">
        <f t="shared" si="6"/>
        <v>0</v>
      </c>
      <c r="IE55" s="169">
        <f t="shared" si="7"/>
        <v>0</v>
      </c>
      <c r="IF55" s="169">
        <f t="shared" si="8"/>
        <v>0</v>
      </c>
      <c r="IG55" s="169">
        <f t="shared" si="9"/>
        <v>0</v>
      </c>
      <c r="IH55" s="169">
        <f t="shared" si="10"/>
        <v>0</v>
      </c>
      <c r="II55" s="164">
        <f t="shared" si="24"/>
        <v>2.343333333333335</v>
      </c>
      <c r="IJ55" s="164">
        <f t="shared" si="11"/>
        <v>0</v>
      </c>
      <c r="IK55" s="164">
        <f t="shared" si="12"/>
        <v>0</v>
      </c>
      <c r="IL55" s="164">
        <f t="shared" si="13"/>
        <v>0</v>
      </c>
      <c r="IM55" s="170">
        <f>(II55/1000)*Parameters!$H$2</f>
        <v>6.9128333333333381E-5</v>
      </c>
      <c r="IN55" s="170">
        <f>(IJ55/1000)*Parameters!$H$4</f>
        <v>0</v>
      </c>
      <c r="IO55" s="170">
        <f>(IK55/1000)*Parameters!$H$3</f>
        <v>0</v>
      </c>
      <c r="IP55" s="170">
        <f>(IL55/1000)*Parameters!$H$5</f>
        <v>0</v>
      </c>
      <c r="IQ55" s="171">
        <f t="shared" si="14"/>
        <v>6.9128333333333381E-5</v>
      </c>
      <c r="IR55" s="129">
        <f t="shared" si="15"/>
        <v>1</v>
      </c>
      <c r="IS55" s="129">
        <f t="shared" si="16"/>
        <v>0</v>
      </c>
      <c r="IT55" s="129">
        <f t="shared" si="17"/>
        <v>0</v>
      </c>
      <c r="IU55" s="129">
        <f t="shared" si="18"/>
        <v>0</v>
      </c>
      <c r="IV55" s="172">
        <f t="shared" si="19"/>
        <v>44139</v>
      </c>
      <c r="IW55" s="172">
        <f t="shared" si="20"/>
        <v>44143</v>
      </c>
      <c r="IX55" s="173">
        <f>SUM(M55*Parameters!$L$2,N55*Parameters!$L$3,O55*Parameters!$L$4,P55*Parameters!$L$5)</f>
        <v>6.4</v>
      </c>
      <c r="IY55" s="173">
        <f t="shared" si="21"/>
        <v>0.36614583333333356</v>
      </c>
    </row>
    <row r="56" spans="1:259" ht="15" customHeight="1">
      <c r="A56" s="158" t="s">
        <v>869</v>
      </c>
      <c r="B56" s="159" t="s">
        <v>870</v>
      </c>
      <c r="C56" s="159" t="s">
        <v>264</v>
      </c>
      <c r="D56" s="159" t="s">
        <v>221</v>
      </c>
      <c r="E56" s="159" t="s">
        <v>222</v>
      </c>
      <c r="F56" s="159" t="s">
        <v>222</v>
      </c>
      <c r="G56" s="159" t="s">
        <v>222</v>
      </c>
      <c r="H56" s="159" t="s">
        <v>871</v>
      </c>
      <c r="I56" s="159" t="s">
        <v>872</v>
      </c>
      <c r="J56" s="159" t="s">
        <v>467</v>
      </c>
      <c r="K56" s="159" t="s">
        <v>468</v>
      </c>
      <c r="L56" s="159" t="s">
        <v>873</v>
      </c>
      <c r="M56" s="159">
        <v>3</v>
      </c>
      <c r="N56" s="159">
        <v>1</v>
      </c>
      <c r="O56" s="159">
        <v>2</v>
      </c>
      <c r="P56" s="159">
        <v>0</v>
      </c>
      <c r="Q56" s="159" t="s">
        <v>253</v>
      </c>
      <c r="R56" s="159">
        <v>0</v>
      </c>
      <c r="S56" s="159">
        <v>0</v>
      </c>
      <c r="T56" s="159">
        <v>0</v>
      </c>
      <c r="U56" s="159">
        <v>0</v>
      </c>
      <c r="V56" s="159">
        <v>0</v>
      </c>
      <c r="W56" s="159">
        <v>1</v>
      </c>
      <c r="X56" s="159">
        <v>0</v>
      </c>
      <c r="Y56" s="159" t="s">
        <v>286</v>
      </c>
      <c r="Z56" s="159">
        <v>634621663</v>
      </c>
      <c r="AA56" s="160" t="s">
        <v>230</v>
      </c>
      <c r="AB56" s="160" t="s">
        <v>256</v>
      </c>
      <c r="AC56" s="160" t="s">
        <v>232</v>
      </c>
      <c r="AD56" s="160">
        <v>3.5</v>
      </c>
      <c r="AE56" s="160"/>
      <c r="AF56" s="160">
        <f t="shared" si="0"/>
        <v>24.5</v>
      </c>
      <c r="AG56" s="160" t="s">
        <v>233</v>
      </c>
      <c r="AH56" s="160"/>
      <c r="AI56" s="161" t="s">
        <v>234</v>
      </c>
      <c r="AJ56" s="161"/>
      <c r="AK56" s="161"/>
      <c r="AL56" s="161"/>
      <c r="AM56" s="161"/>
      <c r="AN56" s="161"/>
      <c r="AO56" s="163" t="s">
        <v>235</v>
      </c>
      <c r="AU56" s="164" t="s">
        <v>236</v>
      </c>
      <c r="AV56" s="164"/>
      <c r="AW56" s="164"/>
      <c r="AX56" s="164"/>
      <c r="AY56" s="164"/>
      <c r="AZ56" s="164"/>
      <c r="BA56" s="164"/>
      <c r="BB56" s="159" t="s">
        <v>483</v>
      </c>
      <c r="BC56" s="163" t="s">
        <v>222</v>
      </c>
      <c r="BD56" s="163" t="s">
        <v>874</v>
      </c>
      <c r="BE56" s="163">
        <v>20.49</v>
      </c>
      <c r="BF56" s="163" t="s">
        <v>875</v>
      </c>
      <c r="BG56" s="163">
        <v>0</v>
      </c>
      <c r="BH56" s="163">
        <v>17.739999999999998</v>
      </c>
      <c r="BI56" s="163" t="s">
        <v>876</v>
      </c>
      <c r="BJ56" s="163">
        <v>0</v>
      </c>
      <c r="BK56" s="163">
        <v>13.69</v>
      </c>
      <c r="BL56" s="163" t="s">
        <v>877</v>
      </c>
      <c r="BM56" s="163">
        <v>0</v>
      </c>
      <c r="BN56" s="165">
        <v>12.02</v>
      </c>
      <c r="BO56" s="166"/>
      <c r="BP56" s="164"/>
      <c r="BQ56" s="164"/>
      <c r="BR56" s="164"/>
      <c r="BS56" s="164"/>
      <c r="BT56" s="164"/>
      <c r="BU56" s="164"/>
      <c r="BV56" s="164"/>
      <c r="BW56" s="164"/>
      <c r="BX56" s="164"/>
      <c r="BY56" s="164"/>
      <c r="BZ56" s="164"/>
      <c r="CA56" s="164"/>
      <c r="CB56" s="164"/>
      <c r="CC56" s="164"/>
      <c r="CD56" s="164"/>
      <c r="CE56" s="164"/>
      <c r="CF56" s="164"/>
      <c r="CG56" s="164"/>
      <c r="CH56" s="164"/>
      <c r="CI56" s="164"/>
      <c r="CJ56" s="164"/>
      <c r="CK56" s="164"/>
      <c r="CL56" s="164"/>
      <c r="CM56" s="164"/>
      <c r="CN56" s="164"/>
      <c r="CO56" s="164"/>
      <c r="CP56" s="164"/>
      <c r="CQ56" s="164"/>
      <c r="CR56" s="164"/>
      <c r="CS56" s="164"/>
      <c r="CT56" s="164"/>
      <c r="CU56" s="164"/>
      <c r="CV56" s="164"/>
      <c r="CW56" s="164"/>
      <c r="CX56" s="164"/>
      <c r="CY56" s="164"/>
      <c r="CZ56" s="164"/>
      <c r="DA56" s="167"/>
      <c r="DB56" s="168" t="s">
        <v>241</v>
      </c>
      <c r="DC56" s="163"/>
      <c r="DD56" s="163"/>
      <c r="DE56" s="163"/>
      <c r="DF56" s="163"/>
      <c r="DG56" s="163"/>
      <c r="DH56" s="163"/>
      <c r="DI56" s="163"/>
      <c r="DJ56" s="163"/>
      <c r="DK56" s="163"/>
      <c r="DL56" s="163"/>
      <c r="DM56" s="163"/>
      <c r="DN56" s="161"/>
      <c r="DO56" s="161"/>
      <c r="DP56" s="161"/>
      <c r="DQ56" s="161"/>
      <c r="DR56" s="161"/>
      <c r="DS56" s="161"/>
      <c r="DT56" s="161"/>
      <c r="DU56" s="161"/>
      <c r="DV56" s="161"/>
      <c r="DW56" s="161"/>
      <c r="DX56" s="161"/>
      <c r="DY56" s="161"/>
      <c r="HN56" s="159">
        <v>72925565</v>
      </c>
      <c r="HO56" s="159" t="s">
        <v>878</v>
      </c>
      <c r="HP56" s="159" t="s">
        <v>879</v>
      </c>
      <c r="HR56" s="159" t="s">
        <v>244</v>
      </c>
      <c r="HS56" s="159" t="s">
        <v>245</v>
      </c>
      <c r="HT56" s="159" t="s">
        <v>264</v>
      </c>
      <c r="HV56" s="159">
        <v>63</v>
      </c>
      <c r="HW56" s="169">
        <f t="shared" si="22"/>
        <v>2.75</v>
      </c>
      <c r="HX56" s="169">
        <f t="shared" si="23"/>
        <v>4.0499999999999989</v>
      </c>
      <c r="HY56" s="169">
        <f t="shared" si="1"/>
        <v>1.67</v>
      </c>
      <c r="HZ56" s="169">
        <f t="shared" si="2"/>
        <v>0</v>
      </c>
      <c r="IA56" s="169">
        <f t="shared" si="3"/>
        <v>0</v>
      </c>
      <c r="IB56" s="169">
        <f t="shared" si="4"/>
        <v>0</v>
      </c>
      <c r="IC56" s="169">
        <f t="shared" si="5"/>
        <v>0</v>
      </c>
      <c r="ID56" s="169">
        <f t="shared" si="6"/>
        <v>0</v>
      </c>
      <c r="IE56" s="169">
        <f t="shared" si="7"/>
        <v>0</v>
      </c>
      <c r="IF56" s="169">
        <f t="shared" si="8"/>
        <v>0</v>
      </c>
      <c r="IG56" s="169">
        <f t="shared" si="9"/>
        <v>0</v>
      </c>
      <c r="IH56" s="169">
        <f t="shared" si="10"/>
        <v>0</v>
      </c>
      <c r="II56" s="164">
        <f t="shared" si="24"/>
        <v>2.8233333333333328</v>
      </c>
      <c r="IJ56" s="164">
        <f t="shared" si="11"/>
        <v>0</v>
      </c>
      <c r="IK56" s="164">
        <f t="shared" si="12"/>
        <v>0</v>
      </c>
      <c r="IL56" s="164">
        <f t="shared" si="13"/>
        <v>0</v>
      </c>
      <c r="IM56" s="170">
        <f>(II56/1000)*Parameters!$H$2</f>
        <v>8.3288333333333313E-5</v>
      </c>
      <c r="IN56" s="170">
        <f>(IJ56/1000)*Parameters!$H$4</f>
        <v>0</v>
      </c>
      <c r="IO56" s="170">
        <f>(IK56/1000)*Parameters!$H$3</f>
        <v>0</v>
      </c>
      <c r="IP56" s="170">
        <f>(IL56/1000)*Parameters!$H$5</f>
        <v>0</v>
      </c>
      <c r="IQ56" s="171">
        <f t="shared" si="14"/>
        <v>8.3288333333333313E-5</v>
      </c>
      <c r="IR56" s="129">
        <f t="shared" si="15"/>
        <v>1</v>
      </c>
      <c r="IS56" s="129">
        <f t="shared" si="16"/>
        <v>0</v>
      </c>
      <c r="IT56" s="129">
        <f t="shared" si="17"/>
        <v>0</v>
      </c>
      <c r="IU56" s="129">
        <f t="shared" si="18"/>
        <v>0</v>
      </c>
      <c r="IV56" s="172">
        <f t="shared" si="19"/>
        <v>44139</v>
      </c>
      <c r="IW56" s="172">
        <f t="shared" si="20"/>
        <v>44143</v>
      </c>
      <c r="IX56" s="173">
        <f>SUM(M56*Parameters!$L$2,N56*Parameters!$L$3,O56*Parameters!$L$4,P56*Parameters!$L$5)</f>
        <v>4.3</v>
      </c>
      <c r="IY56" s="173">
        <f t="shared" si="21"/>
        <v>0.65658914728682161</v>
      </c>
    </row>
    <row r="57" spans="1:259" ht="15" customHeight="1">
      <c r="A57" s="158" t="s">
        <v>880</v>
      </c>
      <c r="B57" s="159" t="s">
        <v>881</v>
      </c>
      <c r="D57" s="159" t="s">
        <v>221</v>
      </c>
      <c r="E57" s="159" t="s">
        <v>222</v>
      </c>
      <c r="F57" s="159" t="s">
        <v>222</v>
      </c>
      <c r="G57" s="159" t="s">
        <v>222</v>
      </c>
      <c r="H57" s="159" t="s">
        <v>882</v>
      </c>
      <c r="I57" s="159" t="s">
        <v>850</v>
      </c>
      <c r="J57" s="159" t="s">
        <v>467</v>
      </c>
      <c r="K57" s="159" t="s">
        <v>724</v>
      </c>
      <c r="L57" s="159" t="s">
        <v>883</v>
      </c>
      <c r="M57" s="159">
        <v>6</v>
      </c>
      <c r="N57" s="159">
        <v>1</v>
      </c>
      <c r="O57" s="159">
        <v>1</v>
      </c>
      <c r="P57" s="159">
        <v>0</v>
      </c>
      <c r="Q57" s="159" t="s">
        <v>253</v>
      </c>
      <c r="R57" s="159">
        <v>0</v>
      </c>
      <c r="S57" s="159">
        <v>0</v>
      </c>
      <c r="T57" s="159">
        <v>0</v>
      </c>
      <c r="U57" s="159">
        <v>0</v>
      </c>
      <c r="V57" s="159">
        <v>0</v>
      </c>
      <c r="W57" s="159">
        <v>1</v>
      </c>
      <c r="X57" s="159">
        <v>0</v>
      </c>
      <c r="Y57" s="159" t="s">
        <v>852</v>
      </c>
      <c r="Z57" s="159">
        <v>63403399</v>
      </c>
      <c r="AA57" s="160" t="s">
        <v>230</v>
      </c>
      <c r="AB57" s="160" t="s">
        <v>256</v>
      </c>
      <c r="AC57" s="160" t="s">
        <v>232</v>
      </c>
      <c r="AD57" s="160">
        <v>3.5</v>
      </c>
      <c r="AE57" s="160"/>
      <c r="AF57" s="160">
        <f t="shared" si="0"/>
        <v>24.5</v>
      </c>
      <c r="AG57" s="160" t="s">
        <v>233</v>
      </c>
      <c r="AH57" s="160"/>
      <c r="AI57" s="161" t="s">
        <v>234</v>
      </c>
      <c r="AJ57" s="161"/>
      <c r="AK57" s="161"/>
      <c r="AL57" s="161"/>
      <c r="AM57" s="161"/>
      <c r="AN57" s="161"/>
      <c r="AO57" s="163" t="s">
        <v>235</v>
      </c>
      <c r="AU57" s="164" t="s">
        <v>236</v>
      </c>
      <c r="AV57" s="164"/>
      <c r="AW57" s="164"/>
      <c r="AX57" s="164"/>
      <c r="AY57" s="164"/>
      <c r="AZ57" s="164"/>
      <c r="BA57" s="164"/>
      <c r="BB57" s="159" t="s">
        <v>495</v>
      </c>
      <c r="BC57" s="163" t="s">
        <v>222</v>
      </c>
      <c r="BD57" s="163" t="s">
        <v>884</v>
      </c>
      <c r="BE57" s="163">
        <v>16.09</v>
      </c>
      <c r="BF57" s="163" t="s">
        <v>885</v>
      </c>
      <c r="BG57" s="163"/>
      <c r="BH57" s="163">
        <v>14.38</v>
      </c>
      <c r="BI57" s="163" t="s">
        <v>886</v>
      </c>
      <c r="BJ57" s="163"/>
      <c r="BK57" s="163">
        <v>12.97</v>
      </c>
      <c r="BL57" s="163" t="s">
        <v>887</v>
      </c>
      <c r="BM57" s="163"/>
      <c r="BN57" s="165">
        <v>10.66</v>
      </c>
      <c r="BO57" s="166"/>
      <c r="BP57" s="164"/>
      <c r="BQ57" s="164"/>
      <c r="BR57" s="164"/>
      <c r="BS57" s="164"/>
      <c r="BT57" s="164"/>
      <c r="BU57" s="164"/>
      <c r="BV57" s="164"/>
      <c r="BW57" s="164"/>
      <c r="BX57" s="164"/>
      <c r="BY57" s="164"/>
      <c r="BZ57" s="164"/>
      <c r="CA57" s="164"/>
      <c r="CB57" s="164"/>
      <c r="CC57" s="164"/>
      <c r="CD57" s="164"/>
      <c r="CE57" s="164"/>
      <c r="CF57" s="164"/>
      <c r="CG57" s="164"/>
      <c r="CH57" s="164"/>
      <c r="CI57" s="164"/>
      <c r="CJ57" s="164"/>
      <c r="CK57" s="164"/>
      <c r="CL57" s="164"/>
      <c r="CM57" s="164"/>
      <c r="CN57" s="164"/>
      <c r="CO57" s="164"/>
      <c r="CP57" s="164"/>
      <c r="CQ57" s="164"/>
      <c r="CR57" s="164"/>
      <c r="CS57" s="164"/>
      <c r="CT57" s="164"/>
      <c r="CU57" s="164"/>
      <c r="CV57" s="164"/>
      <c r="CW57" s="164"/>
      <c r="CX57" s="164"/>
      <c r="CY57" s="164"/>
      <c r="CZ57" s="164"/>
      <c r="DA57" s="167"/>
      <c r="DB57" s="168" t="s">
        <v>241</v>
      </c>
      <c r="DC57" s="163"/>
      <c r="DD57" s="163"/>
      <c r="DE57" s="163"/>
      <c r="DF57" s="163"/>
      <c r="DG57" s="163"/>
      <c r="DH57" s="163"/>
      <c r="DI57" s="163"/>
      <c r="DJ57" s="163"/>
      <c r="DK57" s="163"/>
      <c r="DL57" s="163"/>
      <c r="DM57" s="163"/>
      <c r="DN57" s="161"/>
      <c r="DO57" s="161"/>
      <c r="DP57" s="161"/>
      <c r="DQ57" s="161"/>
      <c r="DR57" s="161"/>
      <c r="DS57" s="161"/>
      <c r="DT57" s="161"/>
      <c r="DU57" s="161"/>
      <c r="DV57" s="161"/>
      <c r="DW57" s="161"/>
      <c r="DX57" s="161"/>
      <c r="DY57" s="161"/>
      <c r="HN57" s="159">
        <v>72925630</v>
      </c>
      <c r="HO57" s="159" t="s">
        <v>888</v>
      </c>
      <c r="HP57" s="159" t="s">
        <v>889</v>
      </c>
      <c r="HR57" s="159" t="s">
        <v>244</v>
      </c>
      <c r="HS57" s="159" t="s">
        <v>245</v>
      </c>
      <c r="HT57" s="159" t="s">
        <v>264</v>
      </c>
      <c r="HV57" s="159">
        <v>65</v>
      </c>
      <c r="HW57" s="169">
        <f t="shared" si="22"/>
        <v>1.7099999999999991</v>
      </c>
      <c r="HX57" s="169">
        <f t="shared" si="23"/>
        <v>1.4100000000000001</v>
      </c>
      <c r="HY57" s="169">
        <f t="shared" si="1"/>
        <v>2.3100000000000005</v>
      </c>
      <c r="HZ57" s="169">
        <f t="shared" si="2"/>
        <v>0</v>
      </c>
      <c r="IA57" s="169">
        <f t="shared" si="3"/>
        <v>0</v>
      </c>
      <c r="IB57" s="169">
        <f t="shared" si="4"/>
        <v>0</v>
      </c>
      <c r="IC57" s="169">
        <f t="shared" si="5"/>
        <v>0</v>
      </c>
      <c r="ID57" s="169">
        <f t="shared" si="6"/>
        <v>0</v>
      </c>
      <c r="IE57" s="169">
        <f t="shared" si="7"/>
        <v>0</v>
      </c>
      <c r="IF57" s="169">
        <f t="shared" si="8"/>
        <v>0</v>
      </c>
      <c r="IG57" s="169">
        <f t="shared" si="9"/>
        <v>0</v>
      </c>
      <c r="IH57" s="169">
        <f t="shared" si="10"/>
        <v>0</v>
      </c>
      <c r="II57" s="164">
        <f t="shared" si="24"/>
        <v>1.8099999999999998</v>
      </c>
      <c r="IJ57" s="164">
        <f t="shared" si="11"/>
        <v>0</v>
      </c>
      <c r="IK57" s="164">
        <f t="shared" si="12"/>
        <v>0</v>
      </c>
      <c r="IL57" s="164">
        <f t="shared" si="13"/>
        <v>0</v>
      </c>
      <c r="IM57" s="170">
        <f>(II57/1000)*Parameters!$H$2</f>
        <v>5.3394999999999993E-5</v>
      </c>
      <c r="IN57" s="170">
        <f>(IJ57/1000)*Parameters!$H$4</f>
        <v>0</v>
      </c>
      <c r="IO57" s="170">
        <f>(IK57/1000)*Parameters!$H$3</f>
        <v>0</v>
      </c>
      <c r="IP57" s="170">
        <f>(IL57/1000)*Parameters!$H$5</f>
        <v>0</v>
      </c>
      <c r="IQ57" s="171">
        <f t="shared" si="14"/>
        <v>5.3394999999999993E-5</v>
      </c>
      <c r="IR57" s="129">
        <f t="shared" si="15"/>
        <v>1</v>
      </c>
      <c r="IS57" s="129">
        <f t="shared" si="16"/>
        <v>0</v>
      </c>
      <c r="IT57" s="129">
        <f t="shared" si="17"/>
        <v>0</v>
      </c>
      <c r="IU57" s="129">
        <f t="shared" si="18"/>
        <v>0</v>
      </c>
      <c r="IV57" s="172">
        <f t="shared" si="19"/>
        <v>44139</v>
      </c>
      <c r="IW57" s="172">
        <f t="shared" si="20"/>
        <v>44143</v>
      </c>
      <c r="IX57" s="173">
        <f>SUM(M57*Parameters!$L$2,N57*Parameters!$L$3,O57*Parameters!$L$4,P57*Parameters!$L$5)</f>
        <v>4.8</v>
      </c>
      <c r="IY57" s="173">
        <f t="shared" si="21"/>
        <v>0.37708333333333333</v>
      </c>
    </row>
    <row r="58" spans="1:259" ht="15" customHeight="1">
      <c r="A58" s="158" t="s">
        <v>890</v>
      </c>
      <c r="B58" s="159" t="s">
        <v>891</v>
      </c>
      <c r="D58" s="159" t="s">
        <v>221</v>
      </c>
      <c r="E58" s="159" t="s">
        <v>222</v>
      </c>
      <c r="F58" s="159" t="s">
        <v>222</v>
      </c>
      <c r="G58" s="159" t="s">
        <v>222</v>
      </c>
      <c r="H58" s="159" t="s">
        <v>892</v>
      </c>
      <c r="I58" s="159" t="s">
        <v>850</v>
      </c>
      <c r="J58" s="159" t="s">
        <v>467</v>
      </c>
      <c r="K58" s="159" t="s">
        <v>775</v>
      </c>
      <c r="L58" s="159" t="s">
        <v>893</v>
      </c>
      <c r="M58" s="159">
        <v>1</v>
      </c>
      <c r="N58" s="159">
        <v>1</v>
      </c>
      <c r="O58" s="159">
        <v>2</v>
      </c>
      <c r="P58" s="159">
        <v>0</v>
      </c>
      <c r="Q58" s="159" t="s">
        <v>253</v>
      </c>
      <c r="R58" s="159">
        <v>0</v>
      </c>
      <c r="S58" s="159">
        <v>0</v>
      </c>
      <c r="T58" s="159">
        <v>0</v>
      </c>
      <c r="U58" s="159">
        <v>0</v>
      </c>
      <c r="V58" s="159">
        <v>0</v>
      </c>
      <c r="W58" s="159">
        <v>1</v>
      </c>
      <c r="X58" s="159">
        <v>0</v>
      </c>
      <c r="Y58" s="159" t="s">
        <v>852</v>
      </c>
      <c r="Z58" s="159">
        <v>634860698</v>
      </c>
      <c r="AA58" s="160" t="s">
        <v>230</v>
      </c>
      <c r="AB58" s="160" t="s">
        <v>256</v>
      </c>
      <c r="AC58" s="160" t="s">
        <v>232</v>
      </c>
      <c r="AD58" s="160">
        <v>3.5</v>
      </c>
      <c r="AE58" s="160"/>
      <c r="AF58" s="160">
        <f t="shared" si="0"/>
        <v>24.5</v>
      </c>
      <c r="AG58" s="160" t="s">
        <v>233</v>
      </c>
      <c r="AH58" s="160"/>
      <c r="AI58" s="161" t="s">
        <v>234</v>
      </c>
      <c r="AJ58" s="161"/>
      <c r="AK58" s="161"/>
      <c r="AL58" s="161"/>
      <c r="AM58" s="161"/>
      <c r="AN58" s="161"/>
      <c r="AO58" s="163" t="s">
        <v>235</v>
      </c>
      <c r="AU58" s="164" t="s">
        <v>236</v>
      </c>
      <c r="AV58" s="164"/>
      <c r="AW58" s="164"/>
      <c r="AX58" s="164"/>
      <c r="AY58" s="164"/>
      <c r="AZ58" s="164"/>
      <c r="BA58" s="164"/>
      <c r="BB58" s="159" t="s">
        <v>483</v>
      </c>
      <c r="BC58" s="163" t="s">
        <v>222</v>
      </c>
      <c r="BD58" s="163" t="s">
        <v>894</v>
      </c>
      <c r="BE58" s="163">
        <v>13.1</v>
      </c>
      <c r="BF58" s="163" t="s">
        <v>895</v>
      </c>
      <c r="BG58" s="163"/>
      <c r="BH58" s="163">
        <v>11.36</v>
      </c>
      <c r="BI58" s="163" t="s">
        <v>896</v>
      </c>
      <c r="BJ58" s="163"/>
      <c r="BK58" s="163">
        <v>10.84</v>
      </c>
      <c r="BL58" s="163" t="s">
        <v>897</v>
      </c>
      <c r="BM58" s="163"/>
      <c r="BN58" s="165">
        <v>8.17</v>
      </c>
      <c r="BO58" s="166"/>
      <c r="BP58" s="164"/>
      <c r="BQ58" s="164"/>
      <c r="BR58" s="164"/>
      <c r="BS58" s="164"/>
      <c r="BT58" s="164"/>
      <c r="BU58" s="164"/>
      <c r="BV58" s="164"/>
      <c r="BW58" s="164"/>
      <c r="BX58" s="164"/>
      <c r="BY58" s="164"/>
      <c r="BZ58" s="164"/>
      <c r="CA58" s="164"/>
      <c r="CB58" s="164"/>
      <c r="CC58" s="164"/>
      <c r="CD58" s="164"/>
      <c r="CE58" s="164"/>
      <c r="CF58" s="164"/>
      <c r="CG58" s="164"/>
      <c r="CH58" s="164"/>
      <c r="CI58" s="164"/>
      <c r="CJ58" s="164"/>
      <c r="CK58" s="164"/>
      <c r="CL58" s="164"/>
      <c r="CM58" s="164"/>
      <c r="CN58" s="164"/>
      <c r="CO58" s="164"/>
      <c r="CP58" s="164"/>
      <c r="CQ58" s="164"/>
      <c r="CR58" s="164"/>
      <c r="CS58" s="164"/>
      <c r="CT58" s="164"/>
      <c r="CU58" s="164"/>
      <c r="CV58" s="164"/>
      <c r="CW58" s="164"/>
      <c r="CX58" s="164"/>
      <c r="CY58" s="164"/>
      <c r="CZ58" s="164"/>
      <c r="DA58" s="167"/>
      <c r="DB58" s="168" t="s">
        <v>241</v>
      </c>
      <c r="DC58" s="163"/>
      <c r="DD58" s="163"/>
      <c r="DE58" s="163"/>
      <c r="DF58" s="163"/>
      <c r="DG58" s="163"/>
      <c r="DH58" s="163"/>
      <c r="DI58" s="163"/>
      <c r="DJ58" s="163"/>
      <c r="DK58" s="163"/>
      <c r="DL58" s="163"/>
      <c r="DM58" s="163"/>
      <c r="DN58" s="161"/>
      <c r="DO58" s="161"/>
      <c r="DP58" s="161"/>
      <c r="DQ58" s="161"/>
      <c r="DR58" s="161"/>
      <c r="DS58" s="161"/>
      <c r="DT58" s="161"/>
      <c r="DU58" s="161"/>
      <c r="DV58" s="161"/>
      <c r="DW58" s="161"/>
      <c r="DX58" s="161"/>
      <c r="DY58" s="161"/>
      <c r="HN58" s="159">
        <v>72925653</v>
      </c>
      <c r="HO58" s="159" t="s">
        <v>898</v>
      </c>
      <c r="HP58" s="159" t="s">
        <v>899</v>
      </c>
      <c r="HR58" s="159" t="s">
        <v>244</v>
      </c>
      <c r="HS58" s="159" t="s">
        <v>245</v>
      </c>
      <c r="HT58" s="159" t="s">
        <v>264</v>
      </c>
      <c r="HV58" s="159">
        <v>66</v>
      </c>
      <c r="HW58" s="169">
        <f t="shared" si="22"/>
        <v>1.7400000000000002</v>
      </c>
      <c r="HX58" s="169">
        <f t="shared" si="23"/>
        <v>0.51999999999999957</v>
      </c>
      <c r="HY58" s="169">
        <f t="shared" si="1"/>
        <v>2.67</v>
      </c>
      <c r="HZ58" s="169">
        <f t="shared" si="2"/>
        <v>0</v>
      </c>
      <c r="IA58" s="169">
        <f t="shared" si="3"/>
        <v>0</v>
      </c>
      <c r="IB58" s="169">
        <f t="shared" si="4"/>
        <v>0</v>
      </c>
      <c r="IC58" s="169">
        <f t="shared" si="5"/>
        <v>0</v>
      </c>
      <c r="ID58" s="169">
        <f t="shared" si="6"/>
        <v>0</v>
      </c>
      <c r="IE58" s="169">
        <f t="shared" si="7"/>
        <v>0</v>
      </c>
      <c r="IF58" s="169">
        <f t="shared" si="8"/>
        <v>0</v>
      </c>
      <c r="IG58" s="169">
        <f t="shared" si="9"/>
        <v>0</v>
      </c>
      <c r="IH58" s="169">
        <f t="shared" si="10"/>
        <v>0</v>
      </c>
      <c r="II58" s="164">
        <f t="shared" si="24"/>
        <v>1.6433333333333333</v>
      </c>
      <c r="IJ58" s="164">
        <f t="shared" si="11"/>
        <v>0</v>
      </c>
      <c r="IK58" s="164">
        <f t="shared" si="12"/>
        <v>0</v>
      </c>
      <c r="IL58" s="164">
        <f t="shared" si="13"/>
        <v>0</v>
      </c>
      <c r="IM58" s="170">
        <f>(II58/1000)*Parameters!$H$2</f>
        <v>4.8478333333333326E-5</v>
      </c>
      <c r="IN58" s="170">
        <f>(IJ58/1000)*Parameters!$H$4</f>
        <v>0</v>
      </c>
      <c r="IO58" s="170">
        <f>(IK58/1000)*Parameters!$H$3</f>
        <v>0</v>
      </c>
      <c r="IP58" s="170">
        <f>(IL58/1000)*Parameters!$H$5</f>
        <v>0</v>
      </c>
      <c r="IQ58" s="171">
        <f t="shared" si="14"/>
        <v>4.8478333333333326E-5</v>
      </c>
      <c r="IR58" s="129">
        <f t="shared" si="15"/>
        <v>1</v>
      </c>
      <c r="IS58" s="129">
        <f t="shared" si="16"/>
        <v>0</v>
      </c>
      <c r="IT58" s="129">
        <f t="shared" si="17"/>
        <v>0</v>
      </c>
      <c r="IU58" s="129">
        <f t="shared" si="18"/>
        <v>0</v>
      </c>
      <c r="IV58" s="172">
        <f t="shared" si="19"/>
        <v>44139</v>
      </c>
      <c r="IW58" s="172">
        <f t="shared" si="20"/>
        <v>44143</v>
      </c>
      <c r="IX58" s="173">
        <f>SUM(M58*Parameters!$L$2,N58*Parameters!$L$3,O58*Parameters!$L$4,P58*Parameters!$L$5)</f>
        <v>3.3</v>
      </c>
      <c r="IY58" s="173">
        <f t="shared" si="21"/>
        <v>0.49797979797979802</v>
      </c>
    </row>
    <row r="59" spans="1:259" ht="15" customHeight="1">
      <c r="A59" s="158" t="s">
        <v>900</v>
      </c>
      <c r="B59" s="159" t="s">
        <v>901</v>
      </c>
      <c r="D59" s="159" t="s">
        <v>221</v>
      </c>
      <c r="E59" s="159" t="s">
        <v>222</v>
      </c>
      <c r="F59" s="159" t="s">
        <v>222</v>
      </c>
      <c r="G59" s="159" t="s">
        <v>222</v>
      </c>
      <c r="H59" s="159" t="s">
        <v>902</v>
      </c>
      <c r="I59" s="159" t="s">
        <v>850</v>
      </c>
      <c r="J59" s="159" t="s">
        <v>467</v>
      </c>
      <c r="K59" s="159" t="s">
        <v>903</v>
      </c>
      <c r="L59" s="159" t="s">
        <v>904</v>
      </c>
      <c r="M59" s="159">
        <v>0</v>
      </c>
      <c r="N59" s="159">
        <v>4</v>
      </c>
      <c r="O59" s="159">
        <v>2</v>
      </c>
      <c r="P59" s="159">
        <v>0</v>
      </c>
      <c r="Q59" s="159" t="s">
        <v>253</v>
      </c>
      <c r="R59" s="159">
        <v>0</v>
      </c>
      <c r="S59" s="159">
        <v>0</v>
      </c>
      <c r="T59" s="159">
        <v>0</v>
      </c>
      <c r="U59" s="159">
        <v>0</v>
      </c>
      <c r="V59" s="159">
        <v>0</v>
      </c>
      <c r="W59" s="159">
        <v>1</v>
      </c>
      <c r="X59" s="159">
        <v>0</v>
      </c>
      <c r="Y59" s="159" t="s">
        <v>905</v>
      </c>
      <c r="Z59" s="159">
        <v>63353867</v>
      </c>
      <c r="AA59" s="160" t="s">
        <v>230</v>
      </c>
      <c r="AB59" s="160" t="s">
        <v>906</v>
      </c>
      <c r="AC59" s="160" t="s">
        <v>232</v>
      </c>
      <c r="AD59" s="160">
        <v>3.5</v>
      </c>
      <c r="AE59" s="160"/>
      <c r="AF59" s="160">
        <f t="shared" si="0"/>
        <v>24.5</v>
      </c>
      <c r="AG59" s="160" t="s">
        <v>233</v>
      </c>
      <c r="AH59" s="160"/>
      <c r="AI59" s="159" t="s">
        <v>234</v>
      </c>
      <c r="AJ59" s="159"/>
      <c r="AO59" s="159" t="s">
        <v>235</v>
      </c>
      <c r="AP59" s="159"/>
      <c r="AQ59" s="159"/>
      <c r="AR59" s="159"/>
      <c r="AS59" s="159"/>
      <c r="AT59" s="159"/>
      <c r="AU59" s="159" t="s">
        <v>236</v>
      </c>
      <c r="BB59" s="159" t="s">
        <v>907</v>
      </c>
      <c r="BC59" s="159" t="s">
        <v>222</v>
      </c>
      <c r="BD59" s="159" t="s">
        <v>903</v>
      </c>
      <c r="BE59" s="159">
        <v>13.18</v>
      </c>
      <c r="BF59" s="159" t="s">
        <v>908</v>
      </c>
      <c r="BH59" s="159">
        <v>10.67</v>
      </c>
      <c r="BI59" s="159" t="s">
        <v>909</v>
      </c>
      <c r="BK59" s="159">
        <v>6.8</v>
      </c>
      <c r="BL59" s="159" t="s">
        <v>910</v>
      </c>
      <c r="BN59" s="174">
        <v>5.5</v>
      </c>
      <c r="BO59" s="158"/>
      <c r="DA59" s="175"/>
      <c r="DB59" s="176" t="s">
        <v>241</v>
      </c>
      <c r="DN59" s="161"/>
      <c r="DO59" s="161"/>
      <c r="DP59" s="161"/>
      <c r="DQ59" s="161"/>
      <c r="DR59" s="161"/>
      <c r="DS59" s="161"/>
      <c r="DT59" s="161"/>
      <c r="DU59" s="161"/>
      <c r="DV59" s="161"/>
      <c r="DW59" s="161"/>
      <c r="DX59" s="161"/>
      <c r="DY59" s="161"/>
      <c r="HN59" s="159">
        <v>72925801</v>
      </c>
      <c r="HO59" s="159" t="s">
        <v>911</v>
      </c>
      <c r="HP59" s="159" t="s">
        <v>912</v>
      </c>
      <c r="HR59" s="159" t="s">
        <v>244</v>
      </c>
      <c r="HS59" s="159" t="s">
        <v>245</v>
      </c>
      <c r="HT59" s="159" t="s">
        <v>264</v>
      </c>
      <c r="HV59" s="159">
        <v>70</v>
      </c>
      <c r="HW59" s="169">
        <f t="shared" si="22"/>
        <v>2.5099999999999998</v>
      </c>
      <c r="HX59" s="169">
        <f t="shared" si="23"/>
        <v>3.87</v>
      </c>
      <c r="HY59" s="169">
        <f t="shared" si="1"/>
        <v>1.2999999999999998</v>
      </c>
      <c r="HZ59" s="169">
        <f t="shared" si="2"/>
        <v>0</v>
      </c>
      <c r="IA59" s="169">
        <f t="shared" si="3"/>
        <v>0</v>
      </c>
      <c r="IB59" s="169">
        <f t="shared" si="4"/>
        <v>0</v>
      </c>
      <c r="IC59" s="169">
        <f t="shared" si="5"/>
        <v>0</v>
      </c>
      <c r="ID59" s="169">
        <f t="shared" si="6"/>
        <v>0</v>
      </c>
      <c r="IE59" s="169">
        <f t="shared" si="7"/>
        <v>0</v>
      </c>
      <c r="IF59" s="169">
        <f t="shared" si="8"/>
        <v>0</v>
      </c>
      <c r="IG59" s="169">
        <f t="shared" si="9"/>
        <v>0</v>
      </c>
      <c r="IH59" s="169">
        <f t="shared" si="10"/>
        <v>0</v>
      </c>
      <c r="II59" s="164">
        <f t="shared" si="24"/>
        <v>2.56</v>
      </c>
      <c r="IJ59" s="164">
        <f t="shared" si="11"/>
        <v>0</v>
      </c>
      <c r="IK59" s="164">
        <f t="shared" si="12"/>
        <v>0</v>
      </c>
      <c r="IL59" s="164">
        <f t="shared" si="13"/>
        <v>0</v>
      </c>
      <c r="IM59" s="170">
        <f>(II59/1000)*Parameters!$H$2</f>
        <v>7.5520000000000009E-5</v>
      </c>
      <c r="IN59" s="170">
        <f>(IJ59/1000)*Parameters!$H$4</f>
        <v>0</v>
      </c>
      <c r="IO59" s="170">
        <f>(IK59/1000)*Parameters!$H$3</f>
        <v>0</v>
      </c>
      <c r="IP59" s="170">
        <f>(IL59/1000)*Parameters!$H$5</f>
        <v>0</v>
      </c>
      <c r="IQ59" s="171">
        <f t="shared" si="14"/>
        <v>7.5520000000000009E-5</v>
      </c>
      <c r="IR59" s="129">
        <f t="shared" si="15"/>
        <v>1</v>
      </c>
      <c r="IS59" s="129">
        <f t="shared" si="16"/>
        <v>0</v>
      </c>
      <c r="IT59" s="129">
        <f t="shared" si="17"/>
        <v>0</v>
      </c>
      <c r="IU59" s="129">
        <f t="shared" si="18"/>
        <v>0</v>
      </c>
      <c r="IV59" s="172">
        <f t="shared" si="19"/>
        <v>44139</v>
      </c>
      <c r="IW59" s="172">
        <f t="shared" si="20"/>
        <v>44143</v>
      </c>
      <c r="IX59" s="173">
        <f>SUM(M59*Parameters!$L$2,N59*Parameters!$L$3,O59*Parameters!$L$4,P59*Parameters!$L$5)</f>
        <v>5.2</v>
      </c>
      <c r="IY59" s="173">
        <f t="shared" si="21"/>
        <v>0.49230769230769228</v>
      </c>
    </row>
    <row r="60" spans="1:259" ht="15" customHeight="1">
      <c r="A60" s="158" t="s">
        <v>913</v>
      </c>
      <c r="B60" s="159" t="s">
        <v>914</v>
      </c>
      <c r="D60" s="159" t="s">
        <v>221</v>
      </c>
      <c r="E60" s="159" t="s">
        <v>222</v>
      </c>
      <c r="F60" s="159" t="s">
        <v>222</v>
      </c>
      <c r="G60" s="159" t="s">
        <v>222</v>
      </c>
      <c r="H60" s="159" t="s">
        <v>915</v>
      </c>
      <c r="I60" s="159" t="s">
        <v>916</v>
      </c>
      <c r="J60" s="159" t="s">
        <v>467</v>
      </c>
      <c r="K60" s="159" t="s">
        <v>664</v>
      </c>
      <c r="L60" s="159" t="s">
        <v>917</v>
      </c>
      <c r="M60" s="159">
        <v>3</v>
      </c>
      <c r="N60" s="159">
        <v>2</v>
      </c>
      <c r="O60" s="159">
        <v>2</v>
      </c>
      <c r="P60" s="159">
        <v>0</v>
      </c>
      <c r="Q60" s="159" t="s">
        <v>253</v>
      </c>
      <c r="R60" s="159">
        <v>0</v>
      </c>
      <c r="S60" s="159">
        <v>0</v>
      </c>
      <c r="T60" s="159">
        <v>0</v>
      </c>
      <c r="U60" s="159">
        <v>0</v>
      </c>
      <c r="V60" s="159">
        <v>0</v>
      </c>
      <c r="W60" s="159">
        <v>1</v>
      </c>
      <c r="X60" s="159">
        <v>0</v>
      </c>
      <c r="Y60" s="159" t="s">
        <v>918</v>
      </c>
      <c r="Z60" s="159">
        <v>634049597</v>
      </c>
      <c r="AA60" s="160" t="s">
        <v>230</v>
      </c>
      <c r="AB60" s="160" t="s">
        <v>231</v>
      </c>
      <c r="AC60" s="160" t="s">
        <v>232</v>
      </c>
      <c r="AD60" s="160">
        <v>3</v>
      </c>
      <c r="AE60" s="160"/>
      <c r="AF60" s="160">
        <f t="shared" si="0"/>
        <v>21</v>
      </c>
      <c r="AG60" s="160" t="s">
        <v>233</v>
      </c>
      <c r="AH60" s="160"/>
      <c r="AI60" s="161" t="s">
        <v>234</v>
      </c>
      <c r="AJ60" s="161"/>
      <c r="AK60" s="161"/>
      <c r="AL60" s="161"/>
      <c r="AM60" s="161"/>
      <c r="AN60" s="161"/>
      <c r="AO60" s="163" t="s">
        <v>235</v>
      </c>
      <c r="AU60" s="164" t="s">
        <v>236</v>
      </c>
      <c r="AV60" s="164"/>
      <c r="AW60" s="164"/>
      <c r="AX60" s="164"/>
      <c r="AY60" s="164"/>
      <c r="AZ60" s="164"/>
      <c r="BA60" s="164"/>
      <c r="BB60" s="159" t="s">
        <v>541</v>
      </c>
      <c r="BC60" s="163" t="s">
        <v>222</v>
      </c>
      <c r="BD60" s="163" t="s">
        <v>664</v>
      </c>
      <c r="BE60" s="163">
        <v>14.88</v>
      </c>
      <c r="BF60" s="163" t="s">
        <v>664</v>
      </c>
      <c r="BG60" s="163"/>
      <c r="BH60" s="163">
        <v>13.12</v>
      </c>
      <c r="BI60" s="163" t="s">
        <v>919</v>
      </c>
      <c r="BJ60" s="163"/>
      <c r="BK60" s="163">
        <v>9.94</v>
      </c>
      <c r="BL60" s="163" t="s">
        <v>920</v>
      </c>
      <c r="BM60" s="163"/>
      <c r="BN60" s="165">
        <v>7.95</v>
      </c>
      <c r="BO60" s="166"/>
      <c r="BP60" s="164"/>
      <c r="BQ60" s="164"/>
      <c r="BR60" s="164"/>
      <c r="BS60" s="164"/>
      <c r="BT60" s="164"/>
      <c r="BU60" s="164"/>
      <c r="BV60" s="164"/>
      <c r="BW60" s="164"/>
      <c r="BX60" s="164"/>
      <c r="BY60" s="164"/>
      <c r="BZ60" s="164"/>
      <c r="CA60" s="164"/>
      <c r="CB60" s="164"/>
      <c r="CC60" s="164"/>
      <c r="CD60" s="164"/>
      <c r="CE60" s="164"/>
      <c r="CF60" s="164"/>
      <c r="CG60" s="164"/>
      <c r="CH60" s="164"/>
      <c r="CI60" s="164"/>
      <c r="CJ60" s="164"/>
      <c r="CK60" s="164"/>
      <c r="CL60" s="164"/>
      <c r="CM60" s="164"/>
      <c r="CN60" s="164"/>
      <c r="CO60" s="164"/>
      <c r="CP60" s="164"/>
      <c r="CQ60" s="164"/>
      <c r="CR60" s="164"/>
      <c r="CS60" s="164"/>
      <c r="CT60" s="164"/>
      <c r="CU60" s="164"/>
      <c r="CV60" s="164"/>
      <c r="CW60" s="164"/>
      <c r="CX60" s="164"/>
      <c r="CY60" s="164"/>
      <c r="CZ60" s="164"/>
      <c r="DA60" s="167"/>
      <c r="DB60" s="168" t="s">
        <v>241</v>
      </c>
      <c r="DC60" s="163"/>
      <c r="DD60" s="163"/>
      <c r="DE60" s="163"/>
      <c r="DF60" s="163"/>
      <c r="DG60" s="163"/>
      <c r="DH60" s="163"/>
      <c r="DI60" s="163"/>
      <c r="DJ60" s="163"/>
      <c r="DK60" s="163"/>
      <c r="DL60" s="163"/>
      <c r="DM60" s="163"/>
      <c r="DN60" s="161"/>
      <c r="DO60" s="161"/>
      <c r="DP60" s="161"/>
      <c r="DQ60" s="161"/>
      <c r="DR60" s="161"/>
      <c r="DS60" s="161"/>
      <c r="DT60" s="161"/>
      <c r="DU60" s="161"/>
      <c r="DV60" s="161"/>
      <c r="DW60" s="161"/>
      <c r="DX60" s="161"/>
      <c r="DY60" s="161"/>
      <c r="EZ60" s="159" t="s">
        <v>921</v>
      </c>
      <c r="HN60" s="159">
        <v>72926385</v>
      </c>
      <c r="HO60" s="159" t="s">
        <v>922</v>
      </c>
      <c r="HP60" s="159" t="s">
        <v>923</v>
      </c>
      <c r="HR60" s="159" t="s">
        <v>244</v>
      </c>
      <c r="HS60" s="159" t="s">
        <v>245</v>
      </c>
      <c r="HT60" s="159" t="s">
        <v>264</v>
      </c>
      <c r="HV60" s="159">
        <v>71</v>
      </c>
      <c r="HW60" s="169">
        <f t="shared" si="22"/>
        <v>1.7600000000000016</v>
      </c>
      <c r="HX60" s="169">
        <f t="shared" si="23"/>
        <v>3.1799999999999997</v>
      </c>
      <c r="HY60" s="169">
        <f t="shared" si="1"/>
        <v>1.9899999999999993</v>
      </c>
      <c r="HZ60" s="169">
        <f t="shared" si="2"/>
        <v>0</v>
      </c>
      <c r="IA60" s="169">
        <f t="shared" si="3"/>
        <v>0</v>
      </c>
      <c r="IB60" s="169">
        <f t="shared" si="4"/>
        <v>0</v>
      </c>
      <c r="IC60" s="169">
        <f t="shared" si="5"/>
        <v>0</v>
      </c>
      <c r="ID60" s="169">
        <f t="shared" si="6"/>
        <v>0</v>
      </c>
      <c r="IE60" s="169">
        <f t="shared" si="7"/>
        <v>0</v>
      </c>
      <c r="IF60" s="169">
        <f t="shared" si="8"/>
        <v>0</v>
      </c>
      <c r="IG60" s="169">
        <f t="shared" si="9"/>
        <v>0</v>
      </c>
      <c r="IH60" s="169">
        <f t="shared" si="10"/>
        <v>0</v>
      </c>
      <c r="II60" s="164">
        <f t="shared" si="24"/>
        <v>2.31</v>
      </c>
      <c r="IJ60" s="164">
        <f t="shared" si="11"/>
        <v>0</v>
      </c>
      <c r="IK60" s="164">
        <f t="shared" si="12"/>
        <v>0</v>
      </c>
      <c r="IL60" s="164">
        <f t="shared" si="13"/>
        <v>0</v>
      </c>
      <c r="IM60" s="170">
        <f>(II60/1000)*Parameters!$H$2</f>
        <v>6.8144999999999992E-5</v>
      </c>
      <c r="IN60" s="170">
        <f>(IJ60/1000)*Parameters!$H$4</f>
        <v>0</v>
      </c>
      <c r="IO60" s="170">
        <f>(IK60/1000)*Parameters!$H$3</f>
        <v>0</v>
      </c>
      <c r="IP60" s="170">
        <f>(IL60/1000)*Parameters!$H$5</f>
        <v>0</v>
      </c>
      <c r="IQ60" s="171">
        <f t="shared" si="14"/>
        <v>6.8144999999999992E-5</v>
      </c>
      <c r="IR60" s="129">
        <f t="shared" si="15"/>
        <v>1</v>
      </c>
      <c r="IS60" s="129">
        <f t="shared" si="16"/>
        <v>0</v>
      </c>
      <c r="IT60" s="129">
        <f t="shared" si="17"/>
        <v>0</v>
      </c>
      <c r="IU60" s="129">
        <f t="shared" si="18"/>
        <v>0</v>
      </c>
      <c r="IV60" s="172">
        <f t="shared" si="19"/>
        <v>44139</v>
      </c>
      <c r="IW60" s="172">
        <f t="shared" si="20"/>
        <v>44143</v>
      </c>
      <c r="IX60" s="173">
        <f>SUM(M60*Parameters!$L$2,N60*Parameters!$L$3,O60*Parameters!$L$4,P60*Parameters!$L$5)</f>
        <v>5.0999999999999996</v>
      </c>
      <c r="IY60" s="173">
        <f t="shared" si="21"/>
        <v>0.45294117647058829</v>
      </c>
    </row>
    <row r="61" spans="1:259" ht="15" customHeight="1">
      <c r="A61" s="158" t="s">
        <v>924</v>
      </c>
      <c r="B61" s="159" t="s">
        <v>925</v>
      </c>
      <c r="D61" s="159" t="s">
        <v>221</v>
      </c>
      <c r="E61" s="159" t="s">
        <v>222</v>
      </c>
      <c r="F61" s="159" t="s">
        <v>222</v>
      </c>
      <c r="G61" s="159" t="s">
        <v>222</v>
      </c>
      <c r="H61" s="159" t="s">
        <v>926</v>
      </c>
      <c r="I61" s="159" t="s">
        <v>927</v>
      </c>
      <c r="J61" s="159" t="s">
        <v>467</v>
      </c>
      <c r="K61" s="159" t="s">
        <v>928</v>
      </c>
      <c r="L61" s="159" t="s">
        <v>929</v>
      </c>
      <c r="M61" s="159">
        <v>8</v>
      </c>
      <c r="N61" s="159">
        <v>7</v>
      </c>
      <c r="O61" s="159">
        <v>3</v>
      </c>
      <c r="P61" s="159">
        <v>0</v>
      </c>
      <c r="Q61" s="159" t="s">
        <v>253</v>
      </c>
      <c r="R61" s="159">
        <v>0</v>
      </c>
      <c r="S61" s="159">
        <v>0</v>
      </c>
      <c r="T61" s="159">
        <v>0</v>
      </c>
      <c r="U61" s="159">
        <v>0</v>
      </c>
      <c r="V61" s="159">
        <v>0</v>
      </c>
      <c r="W61" s="159">
        <v>1</v>
      </c>
      <c r="X61" s="159">
        <v>0</v>
      </c>
      <c r="Y61" s="159" t="s">
        <v>930</v>
      </c>
      <c r="Z61" s="159">
        <v>634866657</v>
      </c>
      <c r="AA61" s="160" t="s">
        <v>230</v>
      </c>
      <c r="AB61" s="160" t="s">
        <v>231</v>
      </c>
      <c r="AC61" s="160" t="s">
        <v>232</v>
      </c>
      <c r="AD61" s="160">
        <v>4</v>
      </c>
      <c r="AE61" s="160"/>
      <c r="AF61" s="160">
        <f t="shared" si="0"/>
        <v>28</v>
      </c>
      <c r="AG61" s="160" t="s">
        <v>233</v>
      </c>
      <c r="AH61" s="160"/>
      <c r="AI61" s="161" t="s">
        <v>234</v>
      </c>
      <c r="AJ61" s="161"/>
      <c r="AK61" s="161"/>
      <c r="AL61" s="161"/>
      <c r="AM61" s="161"/>
      <c r="AN61" s="161"/>
      <c r="AO61" s="163" t="s">
        <v>235</v>
      </c>
      <c r="AU61" s="164" t="s">
        <v>236</v>
      </c>
      <c r="AV61" s="164"/>
      <c r="AW61" s="164"/>
      <c r="AX61" s="164"/>
      <c r="AY61" s="164"/>
      <c r="AZ61" s="164"/>
      <c r="BA61" s="164"/>
      <c r="BB61" s="159" t="s">
        <v>931</v>
      </c>
      <c r="BC61" s="163" t="s">
        <v>222</v>
      </c>
      <c r="BD61" s="163" t="s">
        <v>928</v>
      </c>
      <c r="BE61" s="163">
        <v>14.23</v>
      </c>
      <c r="BF61" s="163" t="s">
        <v>932</v>
      </c>
      <c r="BG61" s="163"/>
      <c r="BH61" s="163">
        <v>9.6</v>
      </c>
      <c r="BI61" s="163" t="s">
        <v>933</v>
      </c>
      <c r="BJ61" s="163"/>
      <c r="BK61" s="163">
        <v>4.43</v>
      </c>
      <c r="BL61" s="163" t="s">
        <v>933</v>
      </c>
      <c r="BM61" s="163">
        <v>13.6</v>
      </c>
      <c r="BN61" s="165">
        <v>12.7</v>
      </c>
      <c r="BO61" s="166" t="s">
        <v>559</v>
      </c>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c r="CS61" s="164"/>
      <c r="CT61" s="164"/>
      <c r="CU61" s="164"/>
      <c r="CV61" s="164"/>
      <c r="CW61" s="164"/>
      <c r="CX61" s="164"/>
      <c r="CY61" s="164"/>
      <c r="CZ61" s="164"/>
      <c r="DA61" s="167"/>
      <c r="DB61" s="168" t="s">
        <v>241</v>
      </c>
      <c r="DC61" s="163"/>
      <c r="DD61" s="163"/>
      <c r="DE61" s="163"/>
      <c r="DF61" s="163"/>
      <c r="DG61" s="163"/>
      <c r="DH61" s="163"/>
      <c r="DI61" s="163"/>
      <c r="DJ61" s="163"/>
      <c r="DK61" s="163"/>
      <c r="DL61" s="163"/>
      <c r="DM61" s="163"/>
      <c r="DN61" s="161" t="s">
        <v>241</v>
      </c>
      <c r="DO61" s="161"/>
      <c r="DP61" s="161"/>
      <c r="DQ61" s="161"/>
      <c r="DR61" s="161"/>
      <c r="DS61" s="161"/>
      <c r="DT61" s="161"/>
      <c r="DU61" s="161"/>
      <c r="DV61" s="161"/>
      <c r="DW61" s="161"/>
      <c r="DX61" s="161"/>
      <c r="DY61" s="161"/>
      <c r="DZ61" s="159" t="s">
        <v>241</v>
      </c>
      <c r="EL61" s="159" t="s">
        <v>241</v>
      </c>
      <c r="EZ61" s="159" t="s">
        <v>934</v>
      </c>
      <c r="HN61" s="159">
        <v>72933481</v>
      </c>
      <c r="HO61" s="159" t="s">
        <v>935</v>
      </c>
      <c r="HP61" s="159" t="s">
        <v>936</v>
      </c>
      <c r="HR61" s="159" t="s">
        <v>244</v>
      </c>
      <c r="HS61" s="159" t="s">
        <v>245</v>
      </c>
      <c r="HT61" s="159" t="s">
        <v>264</v>
      </c>
      <c r="HV61" s="159">
        <v>72</v>
      </c>
      <c r="HW61" s="169">
        <f t="shared" si="22"/>
        <v>4.6300000000000008</v>
      </c>
      <c r="HX61" s="169">
        <f t="shared" si="23"/>
        <v>5.17</v>
      </c>
      <c r="HY61" s="169">
        <f t="shared" si="1"/>
        <v>5.33</v>
      </c>
      <c r="HZ61" s="169">
        <f t="shared" si="2"/>
        <v>0</v>
      </c>
      <c r="IA61" s="169">
        <f t="shared" si="3"/>
        <v>0</v>
      </c>
      <c r="IB61" s="169">
        <f t="shared" si="4"/>
        <v>0</v>
      </c>
      <c r="IC61" s="169">
        <f t="shared" si="5"/>
        <v>0</v>
      </c>
      <c r="ID61" s="169">
        <f t="shared" si="6"/>
        <v>0</v>
      </c>
      <c r="IE61" s="169">
        <f t="shared" si="7"/>
        <v>0</v>
      </c>
      <c r="IF61" s="169">
        <f t="shared" si="8"/>
        <v>0</v>
      </c>
      <c r="IG61" s="169">
        <f t="shared" si="9"/>
        <v>0</v>
      </c>
      <c r="IH61" s="169">
        <f t="shared" si="10"/>
        <v>0</v>
      </c>
      <c r="II61" s="164">
        <f t="shared" si="24"/>
        <v>5.0433333333333339</v>
      </c>
      <c r="IJ61" s="164">
        <f t="shared" si="11"/>
        <v>0</v>
      </c>
      <c r="IK61" s="164">
        <f t="shared" si="12"/>
        <v>0</v>
      </c>
      <c r="IL61" s="164">
        <f t="shared" si="13"/>
        <v>0</v>
      </c>
      <c r="IM61" s="170">
        <f>(II61/1000)*Parameters!$H$2</f>
        <v>1.4877833333333334E-4</v>
      </c>
      <c r="IN61" s="170">
        <f>(IJ61/1000)*Parameters!$H$4</f>
        <v>0</v>
      </c>
      <c r="IO61" s="170">
        <f>(IK61/1000)*Parameters!$H$3</f>
        <v>0</v>
      </c>
      <c r="IP61" s="170">
        <f>(IL61/1000)*Parameters!$H$5</f>
        <v>0</v>
      </c>
      <c r="IQ61" s="171">
        <f t="shared" si="14"/>
        <v>1.4877833333333334E-4</v>
      </c>
      <c r="IR61" s="129">
        <f t="shared" si="15"/>
        <v>1</v>
      </c>
      <c r="IS61" s="129">
        <f t="shared" si="16"/>
        <v>0</v>
      </c>
      <c r="IT61" s="129">
        <f t="shared" si="17"/>
        <v>0</v>
      </c>
      <c r="IU61" s="129">
        <f t="shared" si="18"/>
        <v>0</v>
      </c>
      <c r="IV61" s="172">
        <f t="shared" si="19"/>
        <v>44139</v>
      </c>
      <c r="IW61" s="172">
        <f t="shared" si="20"/>
        <v>44143</v>
      </c>
      <c r="IX61" s="173">
        <f>SUM(M61*Parameters!$L$2,N61*Parameters!$L$3,O61*Parameters!$L$4,P61*Parameters!$L$5)</f>
        <v>12.600000000000001</v>
      </c>
      <c r="IY61" s="173">
        <f t="shared" si="21"/>
        <v>0.40026455026455027</v>
      </c>
    </row>
    <row r="62" spans="1:259" ht="15" customHeight="1">
      <c r="A62" s="158" t="s">
        <v>937</v>
      </c>
      <c r="B62" s="159" t="s">
        <v>938</v>
      </c>
      <c r="D62" s="159" t="s">
        <v>221</v>
      </c>
      <c r="E62" s="159" t="s">
        <v>222</v>
      </c>
      <c r="F62" s="159" t="s">
        <v>222</v>
      </c>
      <c r="G62" s="159" t="s">
        <v>222</v>
      </c>
      <c r="H62" s="159" t="s">
        <v>939</v>
      </c>
      <c r="I62" s="159" t="s">
        <v>927</v>
      </c>
      <c r="J62" s="159" t="s">
        <v>467</v>
      </c>
      <c r="K62" s="159" t="s">
        <v>940</v>
      </c>
      <c r="L62" s="159" t="s">
        <v>941</v>
      </c>
      <c r="M62" s="159">
        <v>0</v>
      </c>
      <c r="N62" s="159">
        <v>2</v>
      </c>
      <c r="O62" s="159">
        <v>2</v>
      </c>
      <c r="P62" s="159">
        <v>0</v>
      </c>
      <c r="Q62" s="159" t="s">
        <v>253</v>
      </c>
      <c r="R62" s="159">
        <v>0</v>
      </c>
      <c r="S62" s="159">
        <v>0</v>
      </c>
      <c r="T62" s="159">
        <v>0</v>
      </c>
      <c r="U62" s="159">
        <v>0</v>
      </c>
      <c r="V62" s="159">
        <v>0</v>
      </c>
      <c r="W62" s="159">
        <v>1</v>
      </c>
      <c r="X62" s="159">
        <v>0</v>
      </c>
      <c r="Y62" s="159" t="s">
        <v>942</v>
      </c>
      <c r="Z62" s="159">
        <v>634008081</v>
      </c>
      <c r="AA62" s="160" t="s">
        <v>230</v>
      </c>
      <c r="AB62" s="160" t="s">
        <v>231</v>
      </c>
      <c r="AC62" s="160" t="s">
        <v>232</v>
      </c>
      <c r="AD62" s="160">
        <v>0.56999999999999995</v>
      </c>
      <c r="AE62" s="160"/>
      <c r="AF62" s="160">
        <f t="shared" si="0"/>
        <v>3.9899999999999998</v>
      </c>
      <c r="AG62" s="160" t="s">
        <v>233</v>
      </c>
      <c r="AH62" s="160"/>
      <c r="AI62" s="159" t="s">
        <v>255</v>
      </c>
      <c r="AJ62" s="159" t="s">
        <v>256</v>
      </c>
      <c r="AK62" s="159" t="s">
        <v>232</v>
      </c>
      <c r="AL62" s="159">
        <v>0.43</v>
      </c>
      <c r="AN62" s="159" t="s">
        <v>233</v>
      </c>
      <c r="AO62" s="159" t="s">
        <v>235</v>
      </c>
      <c r="AP62" s="159"/>
      <c r="AQ62" s="159"/>
      <c r="AR62" s="159"/>
      <c r="AS62" s="159"/>
      <c r="AT62" s="159"/>
      <c r="AU62" s="159" t="s">
        <v>236</v>
      </c>
      <c r="BB62" s="159" t="s">
        <v>943</v>
      </c>
      <c r="BC62" s="159" t="s">
        <v>222</v>
      </c>
      <c r="BD62" s="159" t="s">
        <v>940</v>
      </c>
      <c r="BE62" s="159">
        <v>14.02</v>
      </c>
      <c r="BF62" s="159" t="s">
        <v>944</v>
      </c>
      <c r="BH62" s="159">
        <v>12.91</v>
      </c>
      <c r="BI62" s="159" t="s">
        <v>945</v>
      </c>
      <c r="BK62" s="159">
        <v>9.1</v>
      </c>
      <c r="BL62" s="159" t="s">
        <v>946</v>
      </c>
      <c r="BN62" s="174">
        <v>6.7</v>
      </c>
      <c r="BO62" s="158" t="s">
        <v>559</v>
      </c>
      <c r="DA62" s="175"/>
      <c r="DB62" s="176" t="s">
        <v>222</v>
      </c>
      <c r="DC62" s="159" t="s">
        <v>947</v>
      </c>
      <c r="DD62" s="159">
        <v>15.18</v>
      </c>
      <c r="DE62" s="159" t="s">
        <v>944</v>
      </c>
      <c r="DG62" s="159">
        <v>14.9</v>
      </c>
      <c r="DH62" s="159" t="s">
        <v>945</v>
      </c>
      <c r="DJ62" s="159">
        <v>14.34</v>
      </c>
      <c r="DK62" s="159" t="s">
        <v>946</v>
      </c>
      <c r="DM62" s="159">
        <v>14.34</v>
      </c>
      <c r="DN62" s="161" t="s">
        <v>241</v>
      </c>
      <c r="DO62" s="161"/>
      <c r="DP62" s="161"/>
      <c r="DQ62" s="161"/>
      <c r="DR62" s="161"/>
      <c r="DS62" s="161"/>
      <c r="DT62" s="161"/>
      <c r="DU62" s="161"/>
      <c r="DV62" s="161"/>
      <c r="DW62" s="161"/>
      <c r="DX62" s="161"/>
      <c r="DY62" s="161"/>
      <c r="DZ62" s="159" t="s">
        <v>241</v>
      </c>
      <c r="EL62" s="159" t="s">
        <v>241</v>
      </c>
      <c r="EZ62" s="159" t="s">
        <v>948</v>
      </c>
      <c r="HN62" s="159">
        <v>72944441</v>
      </c>
      <c r="HO62" s="159" t="s">
        <v>949</v>
      </c>
      <c r="HP62" s="159" t="s">
        <v>950</v>
      </c>
      <c r="HR62" s="159" t="s">
        <v>244</v>
      </c>
      <c r="HS62" s="159" t="s">
        <v>245</v>
      </c>
      <c r="HT62" s="159" t="s">
        <v>264</v>
      </c>
      <c r="HV62" s="159">
        <v>73</v>
      </c>
      <c r="HW62" s="169">
        <f t="shared" si="22"/>
        <v>1.1099999999999994</v>
      </c>
      <c r="HX62" s="169">
        <f t="shared" si="23"/>
        <v>3.8100000000000005</v>
      </c>
      <c r="HY62" s="169">
        <f t="shared" si="1"/>
        <v>2.3999999999999995</v>
      </c>
      <c r="HZ62" s="169">
        <f t="shared" si="2"/>
        <v>0</v>
      </c>
      <c r="IA62" s="169">
        <f t="shared" si="3"/>
        <v>0</v>
      </c>
      <c r="IB62" s="169">
        <f t="shared" si="4"/>
        <v>0</v>
      </c>
      <c r="IC62" s="169">
        <f t="shared" si="5"/>
        <v>0.27999999999999936</v>
      </c>
      <c r="ID62" s="169">
        <f t="shared" si="6"/>
        <v>0.5600000000000005</v>
      </c>
      <c r="IE62" s="169">
        <f t="shared" si="7"/>
        <v>0</v>
      </c>
      <c r="IF62" s="169">
        <f t="shared" si="8"/>
        <v>0</v>
      </c>
      <c r="IG62" s="169">
        <f t="shared" si="9"/>
        <v>0</v>
      </c>
      <c r="IH62" s="169">
        <f t="shared" si="10"/>
        <v>0</v>
      </c>
      <c r="II62" s="164">
        <f t="shared" si="24"/>
        <v>2.44</v>
      </c>
      <c r="IJ62" s="164">
        <f t="shared" si="11"/>
        <v>0</v>
      </c>
      <c r="IK62" s="164">
        <f t="shared" si="12"/>
        <v>0.27999999999999997</v>
      </c>
      <c r="IL62" s="164">
        <f t="shared" si="13"/>
        <v>0</v>
      </c>
      <c r="IM62" s="170">
        <f>(II62/1000)*Parameters!$H$2</f>
        <v>7.1979999999999999E-5</v>
      </c>
      <c r="IN62" s="170">
        <f>(IJ62/1000)*Parameters!$H$4</f>
        <v>0</v>
      </c>
      <c r="IO62" s="170">
        <f>(IK62/1000)*Parameters!$H$3</f>
        <v>1.3243999999999999E-5</v>
      </c>
      <c r="IP62" s="170">
        <f>(IL62/1000)*Parameters!$H$5</f>
        <v>0</v>
      </c>
      <c r="IQ62" s="171">
        <f t="shared" si="14"/>
        <v>8.5223999999999996E-5</v>
      </c>
      <c r="IR62" s="129">
        <f t="shared" si="15"/>
        <v>0.84459776588754343</v>
      </c>
      <c r="IS62" s="129">
        <f t="shared" si="16"/>
        <v>0</v>
      </c>
      <c r="IT62" s="129">
        <f t="shared" si="17"/>
        <v>0.15540223411245657</v>
      </c>
      <c r="IU62" s="129">
        <f t="shared" si="18"/>
        <v>0</v>
      </c>
      <c r="IV62" s="172">
        <f t="shared" si="19"/>
        <v>44139</v>
      </c>
      <c r="IW62" s="172">
        <f t="shared" si="20"/>
        <v>44143</v>
      </c>
      <c r="IX62" s="173">
        <f>SUM(M62*Parameters!$L$2,N62*Parameters!$L$3,O62*Parameters!$L$4,P62*Parameters!$L$5)</f>
        <v>3.6</v>
      </c>
      <c r="IY62" s="173">
        <f t="shared" si="21"/>
        <v>0.6777777777777777</v>
      </c>
    </row>
    <row r="63" spans="1:259" ht="15" customHeight="1">
      <c r="A63" s="158" t="s">
        <v>951</v>
      </c>
      <c r="B63" s="159" t="s">
        <v>952</v>
      </c>
      <c r="D63" s="159" t="s">
        <v>221</v>
      </c>
      <c r="E63" s="159" t="s">
        <v>222</v>
      </c>
      <c r="F63" s="159" t="s">
        <v>222</v>
      </c>
      <c r="G63" s="159" t="s">
        <v>222</v>
      </c>
      <c r="H63" s="159" t="s">
        <v>953</v>
      </c>
      <c r="I63" s="159" t="s">
        <v>954</v>
      </c>
      <c r="J63" s="159" t="s">
        <v>467</v>
      </c>
      <c r="K63" s="159" t="s">
        <v>955</v>
      </c>
      <c r="L63" s="159" t="s">
        <v>956</v>
      </c>
      <c r="M63" s="159">
        <v>3</v>
      </c>
      <c r="N63" s="159">
        <v>1</v>
      </c>
      <c r="O63" s="159">
        <v>1</v>
      </c>
      <c r="P63" s="159">
        <v>0</v>
      </c>
      <c r="Q63" s="159" t="s">
        <v>253</v>
      </c>
      <c r="R63" s="159">
        <v>0</v>
      </c>
      <c r="S63" s="159">
        <v>0</v>
      </c>
      <c r="T63" s="159">
        <v>0</v>
      </c>
      <c r="U63" s="159">
        <v>0</v>
      </c>
      <c r="V63" s="159">
        <v>0</v>
      </c>
      <c r="W63" s="159">
        <v>1</v>
      </c>
      <c r="X63" s="159">
        <v>0</v>
      </c>
      <c r="Y63" s="159" t="s">
        <v>942</v>
      </c>
      <c r="Z63" s="159">
        <v>634105675</v>
      </c>
      <c r="AA63" s="160" t="s">
        <v>230</v>
      </c>
      <c r="AB63" s="160" t="s">
        <v>231</v>
      </c>
      <c r="AC63" s="160" t="s">
        <v>232</v>
      </c>
      <c r="AD63" s="160">
        <v>3</v>
      </c>
      <c r="AE63" s="160"/>
      <c r="AF63" s="160">
        <f t="shared" si="0"/>
        <v>21</v>
      </c>
      <c r="AG63" s="160" t="s">
        <v>233</v>
      </c>
      <c r="AH63" s="160"/>
      <c r="AI63" s="161" t="s">
        <v>255</v>
      </c>
      <c r="AJ63" s="161" t="s">
        <v>256</v>
      </c>
      <c r="AK63" s="161" t="s">
        <v>232</v>
      </c>
      <c r="AL63" s="161">
        <v>3</v>
      </c>
      <c r="AM63" s="161"/>
      <c r="AN63" s="161" t="s">
        <v>233</v>
      </c>
      <c r="AO63" s="163" t="s">
        <v>235</v>
      </c>
      <c r="AU63" s="164" t="s">
        <v>236</v>
      </c>
      <c r="AV63" s="164"/>
      <c r="AW63" s="164"/>
      <c r="AX63" s="164"/>
      <c r="AY63" s="164"/>
      <c r="AZ63" s="164"/>
      <c r="BA63" s="164"/>
      <c r="BB63" s="159" t="s">
        <v>726</v>
      </c>
      <c r="BC63" s="163" t="s">
        <v>222</v>
      </c>
      <c r="BD63" s="163" t="s">
        <v>955</v>
      </c>
      <c r="BE63" s="163">
        <v>13.2</v>
      </c>
      <c r="BF63" s="163" t="s">
        <v>908</v>
      </c>
      <c r="BG63" s="163"/>
      <c r="BH63" s="163">
        <v>12.79</v>
      </c>
      <c r="BI63" s="163" t="s">
        <v>957</v>
      </c>
      <c r="BJ63" s="163"/>
      <c r="BK63" s="163">
        <v>12.26</v>
      </c>
      <c r="BL63" s="163" t="s">
        <v>766</v>
      </c>
      <c r="BM63" s="163"/>
      <c r="BN63" s="165">
        <v>11.32</v>
      </c>
      <c r="BO63" s="166"/>
      <c r="BP63" s="164"/>
      <c r="BQ63" s="164"/>
      <c r="BR63" s="164"/>
      <c r="BS63" s="164"/>
      <c r="BT63" s="164"/>
      <c r="BU63" s="164"/>
      <c r="BV63" s="164"/>
      <c r="BW63" s="164"/>
      <c r="BX63" s="164"/>
      <c r="BY63" s="164"/>
      <c r="BZ63" s="164"/>
      <c r="CA63" s="164"/>
      <c r="CB63" s="164"/>
      <c r="CC63" s="164"/>
      <c r="CD63" s="164"/>
      <c r="CE63" s="164"/>
      <c r="CF63" s="164"/>
      <c r="CG63" s="164"/>
      <c r="CH63" s="164"/>
      <c r="CI63" s="164"/>
      <c r="CJ63" s="164"/>
      <c r="CK63" s="164"/>
      <c r="CL63" s="164"/>
      <c r="CM63" s="164"/>
      <c r="CN63" s="164"/>
      <c r="CO63" s="164"/>
      <c r="CP63" s="164"/>
      <c r="CQ63" s="164"/>
      <c r="CR63" s="164"/>
      <c r="CS63" s="164"/>
      <c r="CT63" s="164"/>
      <c r="CU63" s="164"/>
      <c r="CV63" s="164"/>
      <c r="CW63" s="164"/>
      <c r="CX63" s="164"/>
      <c r="CY63" s="164"/>
      <c r="CZ63" s="164"/>
      <c r="DA63" s="167"/>
      <c r="DB63" s="168" t="s">
        <v>222</v>
      </c>
      <c r="DC63" s="163" t="s">
        <v>955</v>
      </c>
      <c r="DD63" s="163">
        <v>10.8</v>
      </c>
      <c r="DE63" s="163" t="s">
        <v>908</v>
      </c>
      <c r="DF63" s="163"/>
      <c r="DG63" s="163">
        <v>9.3000000000000007</v>
      </c>
      <c r="DH63" s="163" t="s">
        <v>957</v>
      </c>
      <c r="DI63" s="163"/>
      <c r="DJ63" s="163">
        <v>8.6</v>
      </c>
      <c r="DK63" s="163" t="s">
        <v>766</v>
      </c>
      <c r="DL63" s="163"/>
      <c r="DM63" s="163">
        <v>8.6</v>
      </c>
      <c r="DN63" s="161"/>
      <c r="DO63" s="161"/>
      <c r="DP63" s="161"/>
      <c r="DQ63" s="161"/>
      <c r="DR63" s="161"/>
      <c r="DS63" s="161"/>
      <c r="DT63" s="161"/>
      <c r="DU63" s="161"/>
      <c r="DV63" s="161"/>
      <c r="DW63" s="161"/>
      <c r="DX63" s="161"/>
      <c r="DY63" s="161"/>
      <c r="HN63" s="159">
        <v>72945428</v>
      </c>
      <c r="HO63" s="159" t="s">
        <v>958</v>
      </c>
      <c r="HP63" s="159" t="s">
        <v>959</v>
      </c>
      <c r="HR63" s="159" t="s">
        <v>244</v>
      </c>
      <c r="HS63" s="159" t="s">
        <v>245</v>
      </c>
      <c r="HT63" s="159" t="s">
        <v>264</v>
      </c>
      <c r="HV63" s="159">
        <v>74</v>
      </c>
      <c r="HW63" s="169">
        <f t="shared" si="22"/>
        <v>0.41000000000000014</v>
      </c>
      <c r="HX63" s="169">
        <f t="shared" si="23"/>
        <v>0.52999999999999936</v>
      </c>
      <c r="HY63" s="169">
        <f t="shared" si="1"/>
        <v>0.9399999999999995</v>
      </c>
      <c r="HZ63" s="169">
        <f t="shared" si="2"/>
        <v>0</v>
      </c>
      <c r="IA63" s="169">
        <f t="shared" si="3"/>
        <v>0</v>
      </c>
      <c r="IB63" s="169">
        <f t="shared" si="4"/>
        <v>0</v>
      </c>
      <c r="IC63" s="169">
        <f t="shared" si="5"/>
        <v>1.5</v>
      </c>
      <c r="ID63" s="169">
        <f t="shared" si="6"/>
        <v>0.70000000000000107</v>
      </c>
      <c r="IE63" s="169">
        <f t="shared" si="7"/>
        <v>0</v>
      </c>
      <c r="IF63" s="169">
        <f t="shared" si="8"/>
        <v>0</v>
      </c>
      <c r="IG63" s="169">
        <f t="shared" si="9"/>
        <v>0</v>
      </c>
      <c r="IH63" s="169">
        <f t="shared" si="10"/>
        <v>0</v>
      </c>
      <c r="II63" s="164">
        <f t="shared" si="24"/>
        <v>0.62666666666666637</v>
      </c>
      <c r="IJ63" s="164">
        <f t="shared" si="11"/>
        <v>0</v>
      </c>
      <c r="IK63" s="164">
        <f t="shared" si="12"/>
        <v>0.73333333333333373</v>
      </c>
      <c r="IL63" s="164">
        <f t="shared" si="13"/>
        <v>0</v>
      </c>
      <c r="IM63" s="170">
        <f>(II63/1000)*Parameters!$H$2</f>
        <v>1.8486666666666657E-5</v>
      </c>
      <c r="IN63" s="170">
        <f>(IJ63/1000)*Parameters!$H$4</f>
        <v>0</v>
      </c>
      <c r="IO63" s="170">
        <f>(IK63/1000)*Parameters!$H$3</f>
        <v>3.4686666666666688E-5</v>
      </c>
      <c r="IP63" s="170">
        <f>(IL63/1000)*Parameters!$H$5</f>
        <v>0</v>
      </c>
      <c r="IQ63" s="171">
        <f t="shared" si="14"/>
        <v>5.3173333333333348E-5</v>
      </c>
      <c r="IR63" s="129">
        <f t="shared" si="15"/>
        <v>0.34766800401203585</v>
      </c>
      <c r="IS63" s="129">
        <f t="shared" si="16"/>
        <v>0</v>
      </c>
      <c r="IT63" s="129">
        <f t="shared" si="17"/>
        <v>0.6523319959879641</v>
      </c>
      <c r="IU63" s="129">
        <f t="shared" si="18"/>
        <v>0</v>
      </c>
      <c r="IV63" s="172">
        <f t="shared" si="19"/>
        <v>44139</v>
      </c>
      <c r="IW63" s="172">
        <f t="shared" si="20"/>
        <v>44143</v>
      </c>
      <c r="IX63" s="173">
        <f>SUM(M63*Parameters!$L$2,N63*Parameters!$L$3,O63*Parameters!$L$4,P63*Parameters!$L$5)</f>
        <v>3.3</v>
      </c>
      <c r="IY63" s="173">
        <f t="shared" si="21"/>
        <v>0.18989898989898982</v>
      </c>
    </row>
    <row r="64" spans="1:259" ht="15" customHeight="1">
      <c r="A64" s="158" t="s">
        <v>960</v>
      </c>
      <c r="B64" s="159" t="s">
        <v>961</v>
      </c>
      <c r="D64" s="159" t="s">
        <v>221</v>
      </c>
      <c r="E64" s="159" t="s">
        <v>222</v>
      </c>
      <c r="F64" s="159" t="s">
        <v>222</v>
      </c>
      <c r="G64" s="159" t="s">
        <v>222</v>
      </c>
      <c r="H64" s="159" t="s">
        <v>962</v>
      </c>
      <c r="I64" s="159" t="s">
        <v>963</v>
      </c>
      <c r="J64" s="159" t="s">
        <v>467</v>
      </c>
      <c r="K64" s="159" t="s">
        <v>964</v>
      </c>
      <c r="L64" s="159" t="s">
        <v>965</v>
      </c>
      <c r="M64" s="159">
        <v>2</v>
      </c>
      <c r="N64" s="159">
        <v>5</v>
      </c>
      <c r="O64" s="159">
        <v>0</v>
      </c>
      <c r="P64" s="159">
        <v>0</v>
      </c>
      <c r="Q64" s="159" t="s">
        <v>253</v>
      </c>
      <c r="R64" s="159">
        <v>0</v>
      </c>
      <c r="S64" s="159">
        <v>0</v>
      </c>
      <c r="T64" s="159">
        <v>0</v>
      </c>
      <c r="U64" s="159">
        <v>0</v>
      </c>
      <c r="V64" s="159">
        <v>0</v>
      </c>
      <c r="W64" s="159">
        <v>1</v>
      </c>
      <c r="X64" s="159">
        <v>0</v>
      </c>
      <c r="Y64" s="159" t="s">
        <v>966</v>
      </c>
      <c r="Z64" s="159">
        <v>636348894</v>
      </c>
      <c r="AA64" s="160" t="s">
        <v>230</v>
      </c>
      <c r="AB64" s="160" t="s">
        <v>231</v>
      </c>
      <c r="AC64" s="160" t="s">
        <v>232</v>
      </c>
      <c r="AD64" s="160">
        <v>2</v>
      </c>
      <c r="AE64" s="160"/>
      <c r="AF64" s="160">
        <f t="shared" si="0"/>
        <v>14</v>
      </c>
      <c r="AG64" s="160" t="s">
        <v>233</v>
      </c>
      <c r="AH64" s="160"/>
      <c r="AI64" s="161" t="s">
        <v>234</v>
      </c>
      <c r="AJ64" s="161"/>
      <c r="AK64" s="161"/>
      <c r="AL64" s="161"/>
      <c r="AM64" s="161"/>
      <c r="AN64" s="161"/>
      <c r="AO64" s="163" t="s">
        <v>235</v>
      </c>
      <c r="AU64" s="164" t="s">
        <v>236</v>
      </c>
      <c r="AV64" s="164"/>
      <c r="AW64" s="164"/>
      <c r="AX64" s="164"/>
      <c r="AY64" s="164"/>
      <c r="AZ64" s="164"/>
      <c r="BA64" s="164"/>
      <c r="BB64" s="159" t="s">
        <v>554</v>
      </c>
      <c r="BC64" s="163" t="s">
        <v>222</v>
      </c>
      <c r="BD64" s="163" t="s">
        <v>964</v>
      </c>
      <c r="BE64" s="163">
        <v>16.04</v>
      </c>
      <c r="BF64" s="163" t="s">
        <v>967</v>
      </c>
      <c r="BG64" s="163"/>
      <c r="BH64" s="163">
        <v>12.9</v>
      </c>
      <c r="BI64" s="163" t="s">
        <v>712</v>
      </c>
      <c r="BJ64" s="163"/>
      <c r="BK64" s="163">
        <v>8.6999999999999993</v>
      </c>
      <c r="BL64" s="163" t="s">
        <v>968</v>
      </c>
      <c r="BM64" s="163"/>
      <c r="BN64" s="165">
        <v>5.5</v>
      </c>
      <c r="BO64" s="166" t="s">
        <v>559</v>
      </c>
      <c r="BP64" s="164"/>
      <c r="BQ64" s="164"/>
      <c r="BR64" s="164"/>
      <c r="BS64" s="164"/>
      <c r="BT64" s="164"/>
      <c r="BU64" s="164"/>
      <c r="BV64" s="164"/>
      <c r="BW64" s="164"/>
      <c r="BX64" s="164"/>
      <c r="BY64" s="164"/>
      <c r="BZ64" s="164"/>
      <c r="CA64" s="164"/>
      <c r="CB64" s="164"/>
      <c r="CC64" s="164"/>
      <c r="CD64" s="164"/>
      <c r="CE64" s="164"/>
      <c r="CF64" s="164"/>
      <c r="CG64" s="164"/>
      <c r="CH64" s="164"/>
      <c r="CI64" s="164"/>
      <c r="CJ64" s="164"/>
      <c r="CK64" s="164"/>
      <c r="CL64" s="164"/>
      <c r="CM64" s="164"/>
      <c r="CN64" s="164"/>
      <c r="CO64" s="164"/>
      <c r="CP64" s="164"/>
      <c r="CQ64" s="164"/>
      <c r="CR64" s="164"/>
      <c r="CS64" s="164"/>
      <c r="CT64" s="164"/>
      <c r="CU64" s="164"/>
      <c r="CV64" s="164"/>
      <c r="CW64" s="164"/>
      <c r="CX64" s="164"/>
      <c r="CY64" s="164"/>
      <c r="CZ64" s="164"/>
      <c r="DA64" s="167"/>
      <c r="DB64" s="168" t="s">
        <v>241</v>
      </c>
      <c r="DC64" s="163"/>
      <c r="DD64" s="163"/>
      <c r="DE64" s="163"/>
      <c r="DF64" s="163"/>
      <c r="DG64" s="163"/>
      <c r="DH64" s="163"/>
      <c r="DI64" s="163"/>
      <c r="DJ64" s="163"/>
      <c r="DK64" s="163"/>
      <c r="DL64" s="163"/>
      <c r="DM64" s="163"/>
      <c r="DN64" s="161" t="s">
        <v>241</v>
      </c>
      <c r="DO64" s="161"/>
      <c r="DP64" s="161"/>
      <c r="DQ64" s="161"/>
      <c r="DR64" s="161"/>
      <c r="DS64" s="161"/>
      <c r="DT64" s="161"/>
      <c r="DU64" s="161"/>
      <c r="DV64" s="161"/>
      <c r="DW64" s="161"/>
      <c r="DX64" s="161"/>
      <c r="DY64" s="161"/>
      <c r="DZ64" s="159" t="s">
        <v>241</v>
      </c>
      <c r="EL64" s="159" t="s">
        <v>241</v>
      </c>
      <c r="HN64" s="159">
        <v>72946348</v>
      </c>
      <c r="HO64" s="159" t="s">
        <v>969</v>
      </c>
      <c r="HP64" s="159" t="s">
        <v>970</v>
      </c>
      <c r="HR64" s="159" t="s">
        <v>244</v>
      </c>
      <c r="HS64" s="159" t="s">
        <v>245</v>
      </c>
      <c r="HT64" s="159" t="s">
        <v>264</v>
      </c>
      <c r="HV64" s="159">
        <v>75</v>
      </c>
      <c r="HW64" s="169">
        <f t="shared" si="22"/>
        <v>3.1399999999999988</v>
      </c>
      <c r="HX64" s="169">
        <f t="shared" si="23"/>
        <v>4.2000000000000011</v>
      </c>
      <c r="HY64" s="169">
        <f t="shared" si="1"/>
        <v>3.1999999999999993</v>
      </c>
      <c r="HZ64" s="169">
        <f t="shared" si="2"/>
        <v>0</v>
      </c>
      <c r="IA64" s="169">
        <f t="shared" si="3"/>
        <v>0</v>
      </c>
      <c r="IB64" s="169">
        <f t="shared" si="4"/>
        <v>0</v>
      </c>
      <c r="IC64" s="169">
        <f t="shared" si="5"/>
        <v>0</v>
      </c>
      <c r="ID64" s="169">
        <f t="shared" si="6"/>
        <v>0</v>
      </c>
      <c r="IE64" s="169">
        <f t="shared" si="7"/>
        <v>0</v>
      </c>
      <c r="IF64" s="169">
        <f t="shared" si="8"/>
        <v>0</v>
      </c>
      <c r="IG64" s="169">
        <f t="shared" si="9"/>
        <v>0</v>
      </c>
      <c r="IH64" s="169">
        <f t="shared" si="10"/>
        <v>0</v>
      </c>
      <c r="II64" s="164">
        <f t="shared" si="24"/>
        <v>3.5133333333333332</v>
      </c>
      <c r="IJ64" s="164">
        <f t="shared" si="11"/>
        <v>0</v>
      </c>
      <c r="IK64" s="164">
        <f t="shared" si="12"/>
        <v>0</v>
      </c>
      <c r="IL64" s="164">
        <f t="shared" si="13"/>
        <v>0</v>
      </c>
      <c r="IM64" s="170">
        <f>(II64/1000)*Parameters!$H$2</f>
        <v>1.0364333333333332E-4</v>
      </c>
      <c r="IN64" s="170">
        <f>(IJ64/1000)*Parameters!$H$4</f>
        <v>0</v>
      </c>
      <c r="IO64" s="170">
        <f>(IK64/1000)*Parameters!$H$3</f>
        <v>0</v>
      </c>
      <c r="IP64" s="170">
        <f>(IL64/1000)*Parameters!$H$5</f>
        <v>0</v>
      </c>
      <c r="IQ64" s="171">
        <f t="shared" si="14"/>
        <v>1.0364333333333332E-4</v>
      </c>
      <c r="IR64" s="129">
        <f t="shared" si="15"/>
        <v>1</v>
      </c>
      <c r="IS64" s="129">
        <f t="shared" si="16"/>
        <v>0</v>
      </c>
      <c r="IT64" s="129">
        <f t="shared" si="17"/>
        <v>0</v>
      </c>
      <c r="IU64" s="129">
        <f t="shared" si="18"/>
        <v>0</v>
      </c>
      <c r="IV64" s="172">
        <f t="shared" si="19"/>
        <v>44139</v>
      </c>
      <c r="IW64" s="172">
        <f t="shared" si="20"/>
        <v>44143</v>
      </c>
      <c r="IX64" s="173">
        <f>SUM(M64*Parameters!$L$2,N64*Parameters!$L$3,O64*Parameters!$L$4,P64*Parameters!$L$5)</f>
        <v>5</v>
      </c>
      <c r="IY64" s="173">
        <f t="shared" si="21"/>
        <v>0.70266666666666666</v>
      </c>
    </row>
    <row r="65" spans="1:259" ht="15" customHeight="1">
      <c r="A65" s="158" t="s">
        <v>971</v>
      </c>
      <c r="B65" s="159" t="s">
        <v>972</v>
      </c>
      <c r="C65" s="159" t="s">
        <v>264</v>
      </c>
      <c r="D65" s="159" t="s">
        <v>221</v>
      </c>
      <c r="E65" s="159" t="s">
        <v>222</v>
      </c>
      <c r="F65" s="159" t="s">
        <v>222</v>
      </c>
      <c r="G65" s="159" t="s">
        <v>222</v>
      </c>
      <c r="H65" s="159" t="s">
        <v>973</v>
      </c>
      <c r="I65" s="159" t="s">
        <v>963</v>
      </c>
      <c r="J65" s="159" t="s">
        <v>467</v>
      </c>
      <c r="K65" s="159" t="s">
        <v>928</v>
      </c>
      <c r="L65" s="159" t="s">
        <v>974</v>
      </c>
      <c r="M65" s="159">
        <v>8</v>
      </c>
      <c r="N65" s="159">
        <v>1</v>
      </c>
      <c r="O65" s="159">
        <v>2</v>
      </c>
      <c r="P65" s="159">
        <v>0</v>
      </c>
      <c r="Q65" s="159" t="s">
        <v>253</v>
      </c>
      <c r="R65" s="159">
        <v>0</v>
      </c>
      <c r="S65" s="159">
        <v>0</v>
      </c>
      <c r="T65" s="159">
        <v>0</v>
      </c>
      <c r="U65" s="159">
        <v>0</v>
      </c>
      <c r="V65" s="159">
        <v>0</v>
      </c>
      <c r="W65" s="159">
        <v>1</v>
      </c>
      <c r="X65" s="159">
        <v>0</v>
      </c>
      <c r="Y65" s="159" t="s">
        <v>975</v>
      </c>
      <c r="Z65" s="159">
        <v>634590131</v>
      </c>
      <c r="AA65" s="160" t="s">
        <v>230</v>
      </c>
      <c r="AB65" s="160" t="s">
        <v>231</v>
      </c>
      <c r="AC65" s="160" t="s">
        <v>232</v>
      </c>
      <c r="AD65" s="160">
        <v>3</v>
      </c>
      <c r="AE65" s="160"/>
      <c r="AF65" s="160">
        <f t="shared" si="0"/>
        <v>21</v>
      </c>
      <c r="AG65" s="160" t="s">
        <v>233</v>
      </c>
      <c r="AH65" s="160"/>
      <c r="AI65" s="161" t="s">
        <v>234</v>
      </c>
      <c r="AJ65" s="161"/>
      <c r="AK65" s="161"/>
      <c r="AL65" s="161"/>
      <c r="AM65" s="161"/>
      <c r="AN65" s="161"/>
      <c r="AO65" s="163" t="s">
        <v>235</v>
      </c>
      <c r="AU65" s="164" t="s">
        <v>236</v>
      </c>
      <c r="AV65" s="164"/>
      <c r="AW65" s="164"/>
      <c r="AX65" s="164"/>
      <c r="AY65" s="164"/>
      <c r="AZ65" s="164"/>
      <c r="BA65" s="164"/>
      <c r="BB65" s="159" t="s">
        <v>976</v>
      </c>
      <c r="BC65" s="163" t="s">
        <v>222</v>
      </c>
      <c r="BD65" s="163" t="s">
        <v>928</v>
      </c>
      <c r="BE65" s="163">
        <v>13.12</v>
      </c>
      <c r="BF65" s="163" t="s">
        <v>977</v>
      </c>
      <c r="BG65" s="163">
        <v>0</v>
      </c>
      <c r="BH65" s="163">
        <v>9.4499999999999993</v>
      </c>
      <c r="BI65" s="163" t="s">
        <v>978</v>
      </c>
      <c r="BJ65" s="163">
        <v>4</v>
      </c>
      <c r="BK65" s="163">
        <v>13.15</v>
      </c>
      <c r="BL65" s="163" t="s">
        <v>979</v>
      </c>
      <c r="BM65" s="163">
        <v>0</v>
      </c>
      <c r="BN65" s="165">
        <v>9.6999999999999993</v>
      </c>
      <c r="BO65" s="166"/>
      <c r="BP65" s="164"/>
      <c r="BQ65" s="164"/>
      <c r="BR65" s="164"/>
      <c r="BS65" s="164"/>
      <c r="BT65" s="164"/>
      <c r="BU65" s="164"/>
      <c r="BV65" s="164"/>
      <c r="BW65" s="164"/>
      <c r="BX65" s="164"/>
      <c r="BY65" s="164"/>
      <c r="BZ65" s="164"/>
      <c r="CA65" s="164"/>
      <c r="CB65" s="164"/>
      <c r="CC65" s="164"/>
      <c r="CD65" s="164"/>
      <c r="CE65" s="164"/>
      <c r="CF65" s="164"/>
      <c r="CG65" s="164"/>
      <c r="CH65" s="164"/>
      <c r="CI65" s="164"/>
      <c r="CJ65" s="164"/>
      <c r="CK65" s="164"/>
      <c r="CL65" s="164"/>
      <c r="CM65" s="164"/>
      <c r="CN65" s="164"/>
      <c r="CO65" s="164"/>
      <c r="CP65" s="164"/>
      <c r="CQ65" s="164"/>
      <c r="CR65" s="164"/>
      <c r="CS65" s="164"/>
      <c r="CT65" s="164"/>
      <c r="CU65" s="164"/>
      <c r="CV65" s="164"/>
      <c r="CW65" s="164"/>
      <c r="CX65" s="164"/>
      <c r="CY65" s="164"/>
      <c r="CZ65" s="164"/>
      <c r="DA65" s="167"/>
      <c r="DB65" s="168" t="s">
        <v>241</v>
      </c>
      <c r="DC65" s="163"/>
      <c r="DD65" s="163"/>
      <c r="DE65" s="163"/>
      <c r="DF65" s="163"/>
      <c r="DG65" s="163"/>
      <c r="DH65" s="163"/>
      <c r="DI65" s="163"/>
      <c r="DJ65" s="163"/>
      <c r="DK65" s="163"/>
      <c r="DL65" s="163"/>
      <c r="DM65" s="163"/>
      <c r="DN65" s="161"/>
      <c r="DO65" s="161"/>
      <c r="DP65" s="161"/>
      <c r="DQ65" s="161"/>
      <c r="DR65" s="161"/>
      <c r="DS65" s="161"/>
      <c r="DT65" s="161"/>
      <c r="DU65" s="161"/>
      <c r="DV65" s="161"/>
      <c r="DW65" s="161"/>
      <c r="DX65" s="161"/>
      <c r="DY65" s="161"/>
      <c r="EZ65" s="159" t="s">
        <v>980</v>
      </c>
      <c r="HN65" s="159">
        <v>72991653</v>
      </c>
      <c r="HO65" s="159" t="s">
        <v>981</v>
      </c>
      <c r="HP65" s="159" t="s">
        <v>982</v>
      </c>
      <c r="HR65" s="159" t="s">
        <v>244</v>
      </c>
      <c r="HS65" s="159" t="s">
        <v>245</v>
      </c>
      <c r="HT65" s="159" t="s">
        <v>264</v>
      </c>
      <c r="HV65" s="159">
        <v>76</v>
      </c>
      <c r="HW65" s="169">
        <f t="shared" si="22"/>
        <v>3.67</v>
      </c>
      <c r="HX65" s="169">
        <f t="shared" si="23"/>
        <v>0.29999999999999893</v>
      </c>
      <c r="HY65" s="169">
        <f t="shared" si="1"/>
        <v>3.4500000000000011</v>
      </c>
      <c r="HZ65" s="169">
        <f t="shared" si="2"/>
        <v>0</v>
      </c>
      <c r="IA65" s="169">
        <f t="shared" si="3"/>
        <v>0</v>
      </c>
      <c r="IB65" s="169">
        <f t="shared" si="4"/>
        <v>0</v>
      </c>
      <c r="IC65" s="169">
        <f t="shared" si="5"/>
        <v>0</v>
      </c>
      <c r="ID65" s="169">
        <f t="shared" si="6"/>
        <v>0</v>
      </c>
      <c r="IE65" s="169">
        <f t="shared" si="7"/>
        <v>0</v>
      </c>
      <c r="IF65" s="169">
        <f t="shared" si="8"/>
        <v>0</v>
      </c>
      <c r="IG65" s="169">
        <f t="shared" si="9"/>
        <v>0</v>
      </c>
      <c r="IH65" s="169">
        <f t="shared" si="10"/>
        <v>0</v>
      </c>
      <c r="II65" s="164">
        <f t="shared" si="24"/>
        <v>2.4733333333333332</v>
      </c>
      <c r="IJ65" s="164">
        <f t="shared" si="11"/>
        <v>0</v>
      </c>
      <c r="IK65" s="164">
        <f t="shared" si="12"/>
        <v>0</v>
      </c>
      <c r="IL65" s="164">
        <f t="shared" si="13"/>
        <v>0</v>
      </c>
      <c r="IM65" s="170">
        <f>(II65/1000)*Parameters!$H$2</f>
        <v>7.296333333333332E-5</v>
      </c>
      <c r="IN65" s="170">
        <f>(IJ65/1000)*Parameters!$H$4</f>
        <v>0</v>
      </c>
      <c r="IO65" s="170">
        <f>(IK65/1000)*Parameters!$H$3</f>
        <v>0</v>
      </c>
      <c r="IP65" s="170">
        <f>(IL65/1000)*Parameters!$H$5</f>
        <v>0</v>
      </c>
      <c r="IQ65" s="171">
        <f t="shared" si="14"/>
        <v>7.296333333333332E-5</v>
      </c>
      <c r="IR65" s="129">
        <f t="shared" si="15"/>
        <v>1</v>
      </c>
      <c r="IS65" s="129">
        <f t="shared" si="16"/>
        <v>0</v>
      </c>
      <c r="IT65" s="129">
        <f t="shared" si="17"/>
        <v>0</v>
      </c>
      <c r="IU65" s="129">
        <f t="shared" si="18"/>
        <v>0</v>
      </c>
      <c r="IV65" s="172">
        <f t="shared" si="19"/>
        <v>44139</v>
      </c>
      <c r="IW65" s="172">
        <f t="shared" si="20"/>
        <v>44143</v>
      </c>
      <c r="IX65" s="173">
        <f>SUM(M65*Parameters!$L$2,N65*Parameters!$L$3,O65*Parameters!$L$4,P65*Parameters!$L$5)</f>
        <v>6.8</v>
      </c>
      <c r="IY65" s="173">
        <f t="shared" si="21"/>
        <v>0.36372549019607842</v>
      </c>
    </row>
    <row r="66" spans="1:259" ht="15" customHeight="1">
      <c r="A66" s="158" t="s">
        <v>983</v>
      </c>
      <c r="B66" s="159" t="s">
        <v>984</v>
      </c>
      <c r="D66" s="159" t="s">
        <v>221</v>
      </c>
      <c r="E66" s="159" t="s">
        <v>222</v>
      </c>
      <c r="F66" s="159" t="s">
        <v>222</v>
      </c>
      <c r="G66" s="159" t="s">
        <v>222</v>
      </c>
      <c r="H66" s="159" t="s">
        <v>985</v>
      </c>
      <c r="I66" s="159" t="s">
        <v>986</v>
      </c>
      <c r="J66" s="159" t="s">
        <v>467</v>
      </c>
      <c r="K66" s="159" t="s">
        <v>987</v>
      </c>
      <c r="L66" s="159" t="s">
        <v>988</v>
      </c>
      <c r="M66" s="159">
        <v>4</v>
      </c>
      <c r="N66" s="159">
        <v>0</v>
      </c>
      <c r="O66" s="159">
        <v>1</v>
      </c>
      <c r="P66" s="159">
        <v>0</v>
      </c>
      <c r="Q66" s="159" t="s">
        <v>582</v>
      </c>
      <c r="R66" s="159">
        <v>0</v>
      </c>
      <c r="S66" s="159">
        <v>0</v>
      </c>
      <c r="T66" s="159">
        <v>0</v>
      </c>
      <c r="U66" s="159">
        <v>0</v>
      </c>
      <c r="V66" s="159">
        <v>0</v>
      </c>
      <c r="W66" s="159">
        <v>0</v>
      </c>
      <c r="X66" s="159">
        <v>1</v>
      </c>
      <c r="Y66" s="159" t="s">
        <v>989</v>
      </c>
      <c r="Z66" s="159">
        <v>617483820</v>
      </c>
      <c r="AA66" s="160" t="s">
        <v>230</v>
      </c>
      <c r="AB66" s="160" t="s">
        <v>231</v>
      </c>
      <c r="AC66" s="160" t="s">
        <v>232</v>
      </c>
      <c r="AD66" s="160">
        <v>3</v>
      </c>
      <c r="AE66" s="160"/>
      <c r="AF66" s="160">
        <f t="shared" si="0"/>
        <v>21</v>
      </c>
      <c r="AG66" s="160" t="s">
        <v>233</v>
      </c>
      <c r="AH66" s="160"/>
      <c r="AI66" s="161" t="s">
        <v>234</v>
      </c>
      <c r="AJ66" s="161"/>
      <c r="AK66" s="161"/>
      <c r="AL66" s="161"/>
      <c r="AM66" s="161"/>
      <c r="AN66" s="161"/>
      <c r="AO66" s="163" t="s">
        <v>235</v>
      </c>
      <c r="AU66" s="164" t="s">
        <v>236</v>
      </c>
      <c r="AV66" s="164"/>
      <c r="AW66" s="164"/>
      <c r="AX66" s="164"/>
      <c r="AY66" s="164"/>
      <c r="AZ66" s="164"/>
      <c r="BA66" s="164"/>
      <c r="BB66" s="159" t="s">
        <v>655</v>
      </c>
      <c r="BC66" s="163" t="s">
        <v>222</v>
      </c>
      <c r="BD66" s="163" t="s">
        <v>990</v>
      </c>
      <c r="BE66" s="163">
        <v>20.6</v>
      </c>
      <c r="BF66" s="163" t="s">
        <v>471</v>
      </c>
      <c r="BG66" s="163"/>
      <c r="BH66" s="163">
        <v>19.739999999999998</v>
      </c>
      <c r="BI66" s="163" t="s">
        <v>991</v>
      </c>
      <c r="BJ66" s="163">
        <v>0</v>
      </c>
      <c r="BK66" s="163">
        <v>18.809999999999999</v>
      </c>
      <c r="BL66" s="163" t="s">
        <v>992</v>
      </c>
      <c r="BM66" s="163">
        <v>0</v>
      </c>
      <c r="BN66" s="165">
        <v>18.02</v>
      </c>
      <c r="BO66" s="166" t="s">
        <v>993</v>
      </c>
      <c r="BP66" s="164"/>
      <c r="BQ66" s="164"/>
      <c r="BR66" s="164"/>
      <c r="BS66" s="164"/>
      <c r="BT66" s="164"/>
      <c r="BU66" s="164"/>
      <c r="BV66" s="164"/>
      <c r="BW66" s="164"/>
      <c r="BX66" s="164"/>
      <c r="BY66" s="164"/>
      <c r="BZ66" s="164"/>
      <c r="CA66" s="164"/>
      <c r="CB66" s="164" t="s">
        <v>994</v>
      </c>
      <c r="CC66" s="164"/>
      <c r="CD66" s="164"/>
      <c r="CE66" s="164"/>
      <c r="CF66" s="164"/>
      <c r="CG66" s="164"/>
      <c r="CH66" s="164"/>
      <c r="CI66" s="164"/>
      <c r="CJ66" s="164"/>
      <c r="CK66" s="164"/>
      <c r="CL66" s="164"/>
      <c r="CM66" s="164"/>
      <c r="CN66" s="164" t="s">
        <v>994</v>
      </c>
      <c r="CO66" s="164"/>
      <c r="CP66" s="164"/>
      <c r="CQ66" s="164"/>
      <c r="CR66" s="164"/>
      <c r="CS66" s="164"/>
      <c r="CT66" s="164"/>
      <c r="CU66" s="164"/>
      <c r="CV66" s="164"/>
      <c r="CW66" s="164"/>
      <c r="CX66" s="164"/>
      <c r="CY66" s="164"/>
      <c r="CZ66" s="164"/>
      <c r="DA66" s="167"/>
      <c r="DB66" s="168" t="s">
        <v>241</v>
      </c>
      <c r="DC66" s="163"/>
      <c r="DD66" s="163"/>
      <c r="DE66" s="163"/>
      <c r="DF66" s="163"/>
      <c r="DG66" s="163"/>
      <c r="DH66" s="163"/>
      <c r="DI66" s="163"/>
      <c r="DJ66" s="163"/>
      <c r="DK66" s="163"/>
      <c r="DL66" s="163"/>
      <c r="DM66" s="163"/>
      <c r="DN66" s="161" t="s">
        <v>241</v>
      </c>
      <c r="DO66" s="161"/>
      <c r="DP66" s="161"/>
      <c r="DQ66" s="161"/>
      <c r="DR66" s="161"/>
      <c r="DS66" s="161"/>
      <c r="DT66" s="161"/>
      <c r="DU66" s="161"/>
      <c r="DV66" s="161"/>
      <c r="DW66" s="161"/>
      <c r="DX66" s="161"/>
      <c r="DY66" s="161"/>
      <c r="EL66" s="159" t="s">
        <v>241</v>
      </c>
      <c r="HN66" s="159">
        <v>73113873</v>
      </c>
      <c r="HO66" s="159" t="s">
        <v>995</v>
      </c>
      <c r="HP66" s="159" t="s">
        <v>996</v>
      </c>
      <c r="HR66" s="159" t="s">
        <v>244</v>
      </c>
      <c r="HS66" s="159" t="s">
        <v>245</v>
      </c>
      <c r="HT66" s="159" t="s">
        <v>264</v>
      </c>
      <c r="HV66" s="159">
        <v>78</v>
      </c>
      <c r="HW66" s="169">
        <f t="shared" si="22"/>
        <v>0.86000000000000298</v>
      </c>
      <c r="HX66" s="169">
        <f t="shared" si="23"/>
        <v>0.92999999999999972</v>
      </c>
      <c r="HY66" s="169">
        <f t="shared" si="1"/>
        <v>0.78999999999999915</v>
      </c>
      <c r="HZ66" s="169">
        <f t="shared" si="2"/>
        <v>0</v>
      </c>
      <c r="IA66" s="169">
        <f t="shared" si="3"/>
        <v>0</v>
      </c>
      <c r="IB66" s="169">
        <f t="shared" si="4"/>
        <v>0</v>
      </c>
      <c r="IC66" s="169">
        <f t="shared" si="5"/>
        <v>0</v>
      </c>
      <c r="ID66" s="169">
        <f t="shared" si="6"/>
        <v>0</v>
      </c>
      <c r="IE66" s="169">
        <f t="shared" si="7"/>
        <v>0</v>
      </c>
      <c r="IF66" s="169">
        <f t="shared" si="8"/>
        <v>0</v>
      </c>
      <c r="IG66" s="169">
        <f t="shared" si="9"/>
        <v>0</v>
      </c>
      <c r="IH66" s="169">
        <f t="shared" si="10"/>
        <v>0</v>
      </c>
      <c r="II66" s="164">
        <f t="shared" si="24"/>
        <v>0.86000000000000065</v>
      </c>
      <c r="IJ66" s="164">
        <f t="shared" si="11"/>
        <v>0</v>
      </c>
      <c r="IK66" s="164">
        <f t="shared" si="12"/>
        <v>0</v>
      </c>
      <c r="IL66" s="164">
        <f t="shared" si="13"/>
        <v>0</v>
      </c>
      <c r="IM66" s="170">
        <f>(II66/1000)*Parameters!$H$2</f>
        <v>2.5370000000000016E-5</v>
      </c>
      <c r="IN66" s="170">
        <f>(IJ66/1000)*Parameters!$H$4</f>
        <v>0</v>
      </c>
      <c r="IO66" s="170">
        <f>(IK66/1000)*Parameters!$H$3</f>
        <v>0</v>
      </c>
      <c r="IP66" s="170">
        <f>(IL66/1000)*Parameters!$H$5</f>
        <v>0</v>
      </c>
      <c r="IQ66" s="171">
        <f t="shared" si="14"/>
        <v>2.5370000000000016E-5</v>
      </c>
      <c r="IR66" s="129">
        <f t="shared" si="15"/>
        <v>1</v>
      </c>
      <c r="IS66" s="129">
        <f t="shared" si="16"/>
        <v>0</v>
      </c>
      <c r="IT66" s="129">
        <f t="shared" si="17"/>
        <v>0</v>
      </c>
      <c r="IU66" s="129">
        <f t="shared" si="18"/>
        <v>0</v>
      </c>
      <c r="IV66" s="172">
        <f t="shared" si="19"/>
        <v>44129</v>
      </c>
      <c r="IW66" s="172">
        <f t="shared" si="20"/>
        <v>44129</v>
      </c>
      <c r="IX66" s="173">
        <f>SUM(M66*Parameters!$L$2,N66*Parameters!$L$3,O66*Parameters!$L$4,P66*Parameters!$L$5)</f>
        <v>3</v>
      </c>
      <c r="IY66" s="173">
        <f t="shared" si="21"/>
        <v>0.2866666666666669</v>
      </c>
    </row>
    <row r="67" spans="1:259" ht="15" customHeight="1">
      <c r="A67" s="158" t="s">
        <v>997</v>
      </c>
      <c r="B67" s="159" t="s">
        <v>998</v>
      </c>
      <c r="D67" s="159" t="s">
        <v>221</v>
      </c>
      <c r="E67" s="159" t="s">
        <v>222</v>
      </c>
      <c r="F67" s="159" t="s">
        <v>222</v>
      </c>
      <c r="G67" s="159" t="s">
        <v>222</v>
      </c>
      <c r="H67" s="159" t="s">
        <v>985</v>
      </c>
      <c r="I67" s="159" t="s">
        <v>986</v>
      </c>
      <c r="J67" s="159" t="s">
        <v>298</v>
      </c>
      <c r="K67" s="159" t="s">
        <v>999</v>
      </c>
      <c r="L67" s="159" t="s">
        <v>1000</v>
      </c>
      <c r="M67" s="159">
        <v>2</v>
      </c>
      <c r="N67" s="159">
        <v>3</v>
      </c>
      <c r="O67" s="159">
        <v>3</v>
      </c>
      <c r="P67" s="159">
        <v>1</v>
      </c>
      <c r="Q67" s="159" t="s">
        <v>582</v>
      </c>
      <c r="R67" s="159">
        <v>0</v>
      </c>
      <c r="S67" s="159">
        <v>0</v>
      </c>
      <c r="T67" s="159">
        <v>0</v>
      </c>
      <c r="U67" s="159">
        <v>0</v>
      </c>
      <c r="V67" s="159">
        <v>0</v>
      </c>
      <c r="W67" s="159">
        <v>0</v>
      </c>
      <c r="X67" s="159">
        <v>1</v>
      </c>
      <c r="Y67" s="159" t="s">
        <v>1001</v>
      </c>
      <c r="Z67" s="159">
        <v>619649793</v>
      </c>
      <c r="AA67" s="160" t="s">
        <v>230</v>
      </c>
      <c r="AB67" s="160" t="s">
        <v>231</v>
      </c>
      <c r="AC67" s="160" t="s">
        <v>232</v>
      </c>
      <c r="AD67" s="160">
        <v>3</v>
      </c>
      <c r="AE67" s="160"/>
      <c r="AF67" s="160">
        <f t="shared" si="0"/>
        <v>21</v>
      </c>
      <c r="AG67" s="160" t="s">
        <v>233</v>
      </c>
      <c r="AH67" s="160"/>
      <c r="AI67" s="161" t="s">
        <v>234</v>
      </c>
      <c r="AJ67" s="161"/>
      <c r="AK67" s="161"/>
      <c r="AL67" s="161"/>
      <c r="AM67" s="161"/>
      <c r="AN67" s="161"/>
      <c r="AO67" s="163" t="s">
        <v>235</v>
      </c>
      <c r="AU67" s="164" t="s">
        <v>236</v>
      </c>
      <c r="AV67" s="164"/>
      <c r="AW67" s="164"/>
      <c r="AX67" s="164"/>
      <c r="AY67" s="164"/>
      <c r="AZ67" s="164"/>
      <c r="BA67" s="164"/>
      <c r="BB67" s="159" t="s">
        <v>237</v>
      </c>
      <c r="BC67" s="163" t="s">
        <v>222</v>
      </c>
      <c r="BD67" s="163" t="s">
        <v>1002</v>
      </c>
      <c r="BE67" s="163">
        <v>29.8</v>
      </c>
      <c r="BF67" s="163" t="s">
        <v>1003</v>
      </c>
      <c r="BG67" s="163"/>
      <c r="BH67" s="163">
        <v>28.6</v>
      </c>
      <c r="BI67" s="163" t="s">
        <v>1004</v>
      </c>
      <c r="BJ67" s="163">
        <v>0</v>
      </c>
      <c r="BK67" s="163">
        <v>27.62</v>
      </c>
      <c r="BL67" s="163" t="s">
        <v>1005</v>
      </c>
      <c r="BM67" s="163">
        <v>0</v>
      </c>
      <c r="BN67" s="165">
        <v>26.75</v>
      </c>
      <c r="BO67" s="166" t="s">
        <v>993</v>
      </c>
      <c r="BP67" s="164" t="s">
        <v>999</v>
      </c>
      <c r="BQ67" s="164"/>
      <c r="BR67" s="164"/>
      <c r="BS67" s="164"/>
      <c r="BT67" s="164"/>
      <c r="BU67" s="164"/>
      <c r="BV67" s="164"/>
      <c r="BW67" s="164"/>
      <c r="BX67" s="164"/>
      <c r="BY67" s="164"/>
      <c r="BZ67" s="164"/>
      <c r="CA67" s="164" t="s">
        <v>1006</v>
      </c>
      <c r="CB67" s="164" t="s">
        <v>994</v>
      </c>
      <c r="CC67" s="164"/>
      <c r="CD67" s="164"/>
      <c r="CE67" s="164"/>
      <c r="CF67" s="164"/>
      <c r="CG67" s="164"/>
      <c r="CH67" s="164"/>
      <c r="CI67" s="164"/>
      <c r="CJ67" s="164"/>
      <c r="CK67" s="164"/>
      <c r="CL67" s="164"/>
      <c r="CM67" s="164"/>
      <c r="CN67" s="164" t="s">
        <v>994</v>
      </c>
      <c r="CO67" s="164"/>
      <c r="CP67" s="164"/>
      <c r="CQ67" s="164"/>
      <c r="CR67" s="164"/>
      <c r="CS67" s="164"/>
      <c r="CT67" s="164"/>
      <c r="CU67" s="164"/>
      <c r="CV67" s="164"/>
      <c r="CW67" s="164"/>
      <c r="CX67" s="164"/>
      <c r="CY67" s="164"/>
      <c r="CZ67" s="164" t="s">
        <v>994</v>
      </c>
      <c r="DA67" s="167"/>
      <c r="DB67" s="168" t="s">
        <v>241</v>
      </c>
      <c r="DC67" s="163"/>
      <c r="DD67" s="163"/>
      <c r="DE67" s="163"/>
      <c r="DF67" s="163"/>
      <c r="DG67" s="163"/>
      <c r="DH67" s="163"/>
      <c r="DI67" s="163"/>
      <c r="DJ67" s="163"/>
      <c r="DK67" s="163"/>
      <c r="DL67" s="163"/>
      <c r="DM67" s="163"/>
      <c r="DN67" s="161" t="s">
        <v>241</v>
      </c>
      <c r="DO67" s="161"/>
      <c r="DP67" s="161"/>
      <c r="DQ67" s="161"/>
      <c r="DR67" s="161"/>
      <c r="DS67" s="161"/>
      <c r="DT67" s="161"/>
      <c r="DU67" s="161"/>
      <c r="DV67" s="161"/>
      <c r="DW67" s="161"/>
      <c r="DX67" s="161"/>
      <c r="DY67" s="161"/>
      <c r="DZ67" s="159" t="s">
        <v>241</v>
      </c>
      <c r="EL67" s="159" t="s">
        <v>241</v>
      </c>
      <c r="HN67" s="159">
        <v>73113875</v>
      </c>
      <c r="HO67" s="159" t="s">
        <v>1007</v>
      </c>
      <c r="HP67" s="159" t="s">
        <v>1008</v>
      </c>
      <c r="HR67" s="159" t="s">
        <v>244</v>
      </c>
      <c r="HS67" s="159" t="s">
        <v>245</v>
      </c>
      <c r="HT67" s="159" t="s">
        <v>264</v>
      </c>
      <c r="HV67" s="159">
        <v>79</v>
      </c>
      <c r="HW67" s="169">
        <f t="shared" si="22"/>
        <v>1.1999999999999993</v>
      </c>
      <c r="HX67" s="169">
        <f t="shared" si="23"/>
        <v>0.98000000000000043</v>
      </c>
      <c r="HY67" s="169">
        <f t="shared" si="1"/>
        <v>0.87000000000000099</v>
      </c>
      <c r="HZ67" s="169">
        <f t="shared" si="2"/>
        <v>0</v>
      </c>
      <c r="IA67" s="169">
        <f t="shared" si="3"/>
        <v>0</v>
      </c>
      <c r="IB67" s="169">
        <f t="shared" si="4"/>
        <v>0</v>
      </c>
      <c r="IC67" s="169">
        <f t="shared" si="5"/>
        <v>0</v>
      </c>
      <c r="ID67" s="169">
        <f t="shared" si="6"/>
        <v>0</v>
      </c>
      <c r="IE67" s="169">
        <f t="shared" si="7"/>
        <v>0</v>
      </c>
      <c r="IF67" s="169">
        <f t="shared" si="8"/>
        <v>0</v>
      </c>
      <c r="IG67" s="169">
        <f t="shared" si="9"/>
        <v>0</v>
      </c>
      <c r="IH67" s="169">
        <f t="shared" si="10"/>
        <v>0</v>
      </c>
      <c r="II67" s="164">
        <f t="shared" si="24"/>
        <v>1.0166666666666668</v>
      </c>
      <c r="IJ67" s="164">
        <f t="shared" si="11"/>
        <v>0</v>
      </c>
      <c r="IK67" s="164">
        <f t="shared" si="12"/>
        <v>0</v>
      </c>
      <c r="IL67" s="164">
        <f t="shared" si="13"/>
        <v>0</v>
      </c>
      <c r="IM67" s="170">
        <f>(II67/1000)*Parameters!$H$2</f>
        <v>2.9991666666666669E-5</v>
      </c>
      <c r="IN67" s="170">
        <f>(IJ67/1000)*Parameters!$H$4</f>
        <v>0</v>
      </c>
      <c r="IO67" s="170">
        <f>(IK67/1000)*Parameters!$H$3</f>
        <v>0</v>
      </c>
      <c r="IP67" s="170">
        <f>(IL67/1000)*Parameters!$H$5</f>
        <v>0</v>
      </c>
      <c r="IQ67" s="171">
        <f t="shared" si="14"/>
        <v>2.9991666666666669E-5</v>
      </c>
      <c r="IR67" s="129">
        <f t="shared" si="15"/>
        <v>1</v>
      </c>
      <c r="IS67" s="129">
        <f t="shared" si="16"/>
        <v>0</v>
      </c>
      <c r="IT67" s="129">
        <f t="shared" si="17"/>
        <v>0</v>
      </c>
      <c r="IU67" s="129">
        <f t="shared" si="18"/>
        <v>0</v>
      </c>
      <c r="IV67" s="172">
        <f t="shared" si="19"/>
        <v>44129</v>
      </c>
      <c r="IW67" s="172">
        <f t="shared" si="20"/>
        <v>44129</v>
      </c>
      <c r="IX67" s="173">
        <f>SUM(M67*Parameters!$L$2,N67*Parameters!$L$3,O67*Parameters!$L$4,P67*Parameters!$L$5)</f>
        <v>7.2</v>
      </c>
      <c r="IY67" s="173">
        <f t="shared" si="21"/>
        <v>0.14120370370370372</v>
      </c>
    </row>
    <row r="68" spans="1:259" ht="15" customHeight="1">
      <c r="A68" s="158" t="s">
        <v>1009</v>
      </c>
      <c r="B68" s="159" t="s">
        <v>1010</v>
      </c>
      <c r="D68" s="159" t="s">
        <v>221</v>
      </c>
      <c r="E68" s="159" t="s">
        <v>222</v>
      </c>
      <c r="F68" s="159" t="s">
        <v>222</v>
      </c>
      <c r="G68" s="159" t="s">
        <v>222</v>
      </c>
      <c r="H68" s="159" t="s">
        <v>985</v>
      </c>
      <c r="I68" s="159" t="s">
        <v>1011</v>
      </c>
      <c r="J68" s="159" t="s">
        <v>298</v>
      </c>
      <c r="K68" s="159" t="s">
        <v>1012</v>
      </c>
      <c r="L68" s="159" t="s">
        <v>1013</v>
      </c>
      <c r="M68" s="159">
        <v>4</v>
      </c>
      <c r="N68" s="159">
        <v>1</v>
      </c>
      <c r="O68" s="159">
        <v>1</v>
      </c>
      <c r="P68" s="159">
        <v>1</v>
      </c>
      <c r="Q68" s="159" t="s">
        <v>582</v>
      </c>
      <c r="R68" s="159">
        <v>0</v>
      </c>
      <c r="S68" s="159">
        <v>0</v>
      </c>
      <c r="T68" s="159">
        <v>0</v>
      </c>
      <c r="U68" s="159">
        <v>0</v>
      </c>
      <c r="V68" s="159">
        <v>0</v>
      </c>
      <c r="W68" s="159">
        <v>0</v>
      </c>
      <c r="X68" s="159">
        <v>1</v>
      </c>
      <c r="Y68" s="159" t="s">
        <v>1014</v>
      </c>
      <c r="Z68" s="159">
        <v>618070756</v>
      </c>
      <c r="AA68" s="160" t="s">
        <v>230</v>
      </c>
      <c r="AB68" s="160" t="s">
        <v>231</v>
      </c>
      <c r="AC68" s="160" t="s">
        <v>232</v>
      </c>
      <c r="AD68" s="160">
        <v>3</v>
      </c>
      <c r="AE68" s="160"/>
      <c r="AF68" s="160">
        <f t="shared" ref="AF68:AF121" si="25">AD68*7</f>
        <v>21</v>
      </c>
      <c r="AG68" s="160" t="s">
        <v>233</v>
      </c>
      <c r="AH68" s="160"/>
      <c r="AI68" s="161" t="s">
        <v>234</v>
      </c>
      <c r="AJ68" s="162"/>
      <c r="AK68" s="161"/>
      <c r="AL68" s="161"/>
      <c r="AM68" s="161"/>
      <c r="AN68" s="161"/>
      <c r="AO68" s="163" t="s">
        <v>235</v>
      </c>
      <c r="AU68" s="164" t="s">
        <v>236</v>
      </c>
      <c r="AV68" s="164"/>
      <c r="AW68" s="164"/>
      <c r="AX68" s="164"/>
      <c r="AY68" s="164"/>
      <c r="AZ68" s="164"/>
      <c r="BA68" s="164"/>
      <c r="BB68" s="159" t="s">
        <v>272</v>
      </c>
      <c r="BC68" s="163" t="s">
        <v>222</v>
      </c>
      <c r="BD68" s="163" t="s">
        <v>1015</v>
      </c>
      <c r="BE68" s="163">
        <v>17</v>
      </c>
      <c r="BF68" s="163" t="s">
        <v>1016</v>
      </c>
      <c r="BG68" s="163">
        <v>0</v>
      </c>
      <c r="BH68" s="163">
        <v>16.3</v>
      </c>
      <c r="BI68" s="163" t="s">
        <v>1017</v>
      </c>
      <c r="BJ68" s="163">
        <v>0</v>
      </c>
      <c r="BK68" s="163">
        <v>15.63</v>
      </c>
      <c r="BL68" s="163" t="s">
        <v>1018</v>
      </c>
      <c r="BM68" s="163">
        <v>0</v>
      </c>
      <c r="BN68" s="165">
        <v>15.01</v>
      </c>
      <c r="BO68" s="166" t="s">
        <v>993</v>
      </c>
      <c r="BP68" s="164"/>
      <c r="BQ68" s="164"/>
      <c r="BR68" s="164"/>
      <c r="BS68" s="164"/>
      <c r="BT68" s="164"/>
      <c r="BU68" s="164"/>
      <c r="BV68" s="164"/>
      <c r="BW68" s="164"/>
      <c r="BX68" s="164"/>
      <c r="BY68" s="164"/>
      <c r="BZ68" s="164"/>
      <c r="CA68" s="164"/>
      <c r="CB68" s="164" t="s">
        <v>994</v>
      </c>
      <c r="CC68" s="164"/>
      <c r="CD68" s="164"/>
      <c r="CE68" s="164"/>
      <c r="CF68" s="164"/>
      <c r="CG68" s="164"/>
      <c r="CH68" s="164"/>
      <c r="CI68" s="164"/>
      <c r="CJ68" s="164"/>
      <c r="CK68" s="164"/>
      <c r="CL68" s="164"/>
      <c r="CM68" s="164"/>
      <c r="CN68" s="164" t="s">
        <v>994</v>
      </c>
      <c r="CO68" s="164"/>
      <c r="CP68" s="164"/>
      <c r="CQ68" s="164"/>
      <c r="CR68" s="164"/>
      <c r="CS68" s="164"/>
      <c r="CT68" s="164"/>
      <c r="CU68" s="164"/>
      <c r="CV68" s="164"/>
      <c r="CW68" s="164"/>
      <c r="CX68" s="164"/>
      <c r="CY68" s="164"/>
      <c r="CZ68" s="164" t="s">
        <v>994</v>
      </c>
      <c r="DA68" s="167"/>
      <c r="DB68" s="168" t="s">
        <v>241</v>
      </c>
      <c r="DC68" s="163"/>
      <c r="DD68" s="163"/>
      <c r="DE68" s="163"/>
      <c r="DF68" s="163"/>
      <c r="DG68" s="163"/>
      <c r="DH68" s="163"/>
      <c r="DI68" s="163"/>
      <c r="DJ68" s="163"/>
      <c r="DK68" s="163"/>
      <c r="DL68" s="163"/>
      <c r="DM68" s="163"/>
      <c r="DN68" s="161" t="s">
        <v>241</v>
      </c>
      <c r="DO68" s="161"/>
      <c r="DP68" s="161"/>
      <c r="DQ68" s="161"/>
      <c r="DR68" s="161"/>
      <c r="DS68" s="161"/>
      <c r="DT68" s="161"/>
      <c r="DU68" s="161"/>
      <c r="DV68" s="161"/>
      <c r="DW68" s="161"/>
      <c r="DX68" s="161"/>
      <c r="DY68" s="161"/>
      <c r="DZ68" s="159" t="s">
        <v>241</v>
      </c>
      <c r="EL68" s="159" t="s">
        <v>222</v>
      </c>
      <c r="EM68" s="159" t="s">
        <v>0</v>
      </c>
      <c r="EP68" s="161" t="s">
        <v>1019</v>
      </c>
      <c r="EQ68" s="161">
        <v>0</v>
      </c>
      <c r="ET68" s="161">
        <v>0</v>
      </c>
      <c r="EW68" s="161">
        <v>0</v>
      </c>
      <c r="EX68" s="161">
        <v>0</v>
      </c>
      <c r="HN68" s="159">
        <v>73113888</v>
      </c>
      <c r="HO68" s="159" t="s">
        <v>1020</v>
      </c>
      <c r="HP68" s="159" t="s">
        <v>1021</v>
      </c>
      <c r="HR68" s="159" t="s">
        <v>244</v>
      </c>
      <c r="HS68" s="159" t="s">
        <v>245</v>
      </c>
      <c r="HT68" s="159" t="s">
        <v>264</v>
      </c>
      <c r="HV68" s="159">
        <v>85</v>
      </c>
      <c r="HW68" s="169">
        <f t="shared" ref="HW68:HW121" si="26">BE68-BH68+BG68</f>
        <v>0.69999999999999929</v>
      </c>
      <c r="HX68" s="169">
        <f t="shared" ref="HX68:HX121" si="27">BH68-BK68+BJ68</f>
        <v>0.66999999999999993</v>
      </c>
      <c r="HY68" s="169">
        <f t="shared" ref="HY68:HY121" si="28">BK68-BN68+BM68</f>
        <v>0.62000000000000099</v>
      </c>
      <c r="HZ68" s="169">
        <f t="shared" ref="HZ68:HZ121" si="29">BQ68-CL68+CB68</f>
        <v>0</v>
      </c>
      <c r="IA68" s="169">
        <f t="shared" ref="IA68:IA121" si="30">CL68-CX68+CN68</f>
        <v>0</v>
      </c>
      <c r="IB68" s="169">
        <f t="shared" ref="IB68:IB121" si="31">CX68-DA68+CZ68</f>
        <v>0</v>
      </c>
      <c r="IC68" s="169">
        <f t="shared" ref="IC68:IC121" si="32">DD68-DG68+DF68</f>
        <v>0</v>
      </c>
      <c r="ID68" s="169">
        <f t="shared" ref="ID68:ID121" si="33">DG68-DJ68+DI68</f>
        <v>0</v>
      </c>
      <c r="IE68" s="169">
        <f t="shared" ref="IE68:IE121" si="34">DJ68-DM68+DL68</f>
        <v>0</v>
      </c>
      <c r="IF68" s="169">
        <f t="shared" ref="IF68:IF121" si="35">EO68-ER68+EQ68</f>
        <v>0</v>
      </c>
      <c r="IG68" s="169">
        <f t="shared" ref="IG68:IG121" si="36">ER68-EU68+ET68</f>
        <v>0</v>
      </c>
      <c r="IH68" s="169">
        <f t="shared" ref="IH68:IH121" si="37">EU68-EY68+EX68</f>
        <v>0</v>
      </c>
      <c r="II68" s="164">
        <f t="shared" ref="II68:II121" si="38">AVERAGE(HW68:HY68)</f>
        <v>0.66333333333333344</v>
      </c>
      <c r="IJ68" s="164">
        <f t="shared" ref="IJ68:IJ121" si="39">AVERAGE(HZ68:IB68)</f>
        <v>0</v>
      </c>
      <c r="IK68" s="164">
        <f t="shared" ref="IK68:IK121" si="40">AVERAGE(IC68:IE68)</f>
        <v>0</v>
      </c>
      <c r="IL68" s="164">
        <f t="shared" ref="IL68:IL121" si="41">AVERAGE(IF68:IH68)</f>
        <v>0</v>
      </c>
      <c r="IM68" s="170">
        <f>(II68/1000)*Parameters!$H$2</f>
        <v>1.9568333333333337E-5</v>
      </c>
      <c r="IN68" s="170">
        <f>(IJ68/1000)*Parameters!$H$4</f>
        <v>0</v>
      </c>
      <c r="IO68" s="170">
        <f>(IK68/1000)*Parameters!$H$3</f>
        <v>0</v>
      </c>
      <c r="IP68" s="170">
        <f>(IL68/1000)*Parameters!$H$5</f>
        <v>0</v>
      </c>
      <c r="IQ68" s="171">
        <f t="shared" ref="IQ68:IQ121" si="42">SUM(IM68:IP68)</f>
        <v>1.9568333333333337E-5</v>
      </c>
      <c r="IR68" s="128">
        <f t="shared" ref="IR68:IR121" si="43">IM68/IQ68</f>
        <v>1</v>
      </c>
      <c r="IS68" s="128">
        <f t="shared" ref="IS68:IS121" si="44">IN68/IQ68</f>
        <v>0</v>
      </c>
      <c r="IT68" s="128">
        <f t="shared" ref="IT68:IT121" si="45">IO68/IQ68</f>
        <v>0</v>
      </c>
      <c r="IU68" s="128">
        <f t="shared" ref="IU68:IU121" si="46">IP68/IQ68</f>
        <v>0</v>
      </c>
      <c r="IV68" s="172">
        <f t="shared" ref="IV68:IV121" si="47">DATE(LEFT(A68,4), MID(A68,6,2),MID(A68,9,2))</f>
        <v>44132</v>
      </c>
      <c r="IW68" s="172">
        <f t="shared" ref="IW68:IW121" si="48">IV68+(7-WEEKDAY(IV68,2))</f>
        <v>44136</v>
      </c>
      <c r="IX68" s="173">
        <f>SUM(M68*Parameters!$L$2,N68*Parameters!$L$3,O68*Parameters!$L$4,P68*Parameters!$L$5)</f>
        <v>4.5999999999999996</v>
      </c>
      <c r="IY68" s="173">
        <f t="shared" ref="IY68:IY121" si="49">II68/IX68</f>
        <v>0.14420289855072468</v>
      </c>
    </row>
    <row r="69" spans="1:259" ht="15" customHeight="1">
      <c r="A69" s="158" t="s">
        <v>1022</v>
      </c>
      <c r="B69" s="159" t="s">
        <v>1023</v>
      </c>
      <c r="D69" s="159" t="s">
        <v>221</v>
      </c>
      <c r="E69" s="159" t="s">
        <v>222</v>
      </c>
      <c r="F69" s="159" t="s">
        <v>222</v>
      </c>
      <c r="G69" s="159" t="s">
        <v>222</v>
      </c>
      <c r="H69" s="159" t="s">
        <v>985</v>
      </c>
      <c r="I69" s="159" t="s">
        <v>986</v>
      </c>
      <c r="J69" s="159" t="s">
        <v>467</v>
      </c>
      <c r="K69" s="159" t="s">
        <v>1024</v>
      </c>
      <c r="L69" s="159" t="s">
        <v>1025</v>
      </c>
      <c r="M69" s="159">
        <v>7</v>
      </c>
      <c r="N69" s="159">
        <v>2</v>
      </c>
      <c r="O69" s="159">
        <v>4</v>
      </c>
      <c r="P69" s="159">
        <v>1</v>
      </c>
      <c r="Q69" s="159" t="s">
        <v>582</v>
      </c>
      <c r="R69" s="159">
        <v>0</v>
      </c>
      <c r="S69" s="159">
        <v>0</v>
      </c>
      <c r="T69" s="159">
        <v>0</v>
      </c>
      <c r="U69" s="159">
        <v>0</v>
      </c>
      <c r="V69" s="159">
        <v>0</v>
      </c>
      <c r="W69" s="159">
        <v>0</v>
      </c>
      <c r="X69" s="159">
        <v>1</v>
      </c>
      <c r="Y69" s="159" t="s">
        <v>1026</v>
      </c>
      <c r="Z69" s="159">
        <v>617224556</v>
      </c>
      <c r="AA69" s="160" t="s">
        <v>230</v>
      </c>
      <c r="AB69" s="160" t="s">
        <v>231</v>
      </c>
      <c r="AC69" s="160" t="s">
        <v>232</v>
      </c>
      <c r="AD69" s="160">
        <v>3</v>
      </c>
      <c r="AE69" s="160"/>
      <c r="AF69" s="160">
        <f t="shared" si="25"/>
        <v>21</v>
      </c>
      <c r="AG69" s="160" t="s">
        <v>233</v>
      </c>
      <c r="AH69" s="160"/>
      <c r="AI69" s="161" t="s">
        <v>234</v>
      </c>
      <c r="AJ69" s="162"/>
      <c r="AK69" s="161"/>
      <c r="AL69" s="161"/>
      <c r="AM69" s="161"/>
      <c r="AN69" s="161"/>
      <c r="AO69" s="163" t="s">
        <v>235</v>
      </c>
      <c r="AU69" s="164" t="s">
        <v>236</v>
      </c>
      <c r="AV69" s="164"/>
      <c r="AW69" s="164"/>
      <c r="AX69" s="164"/>
      <c r="AY69" s="164"/>
      <c r="AZ69" s="164"/>
      <c r="BA69" s="164"/>
      <c r="BB69" s="159" t="s">
        <v>1027</v>
      </c>
      <c r="BC69" s="163" t="s">
        <v>222</v>
      </c>
      <c r="BD69" s="163" t="s">
        <v>874</v>
      </c>
      <c r="BE69" s="163">
        <v>25.35</v>
      </c>
      <c r="BF69" s="163" t="s">
        <v>1028</v>
      </c>
      <c r="BG69" s="163">
        <v>0</v>
      </c>
      <c r="BH69" s="163">
        <v>23.88</v>
      </c>
      <c r="BI69" s="163" t="s">
        <v>1029</v>
      </c>
      <c r="BJ69" s="163">
        <v>0</v>
      </c>
      <c r="BK69" s="163">
        <v>22.207000000000001</v>
      </c>
      <c r="BL69" s="163" t="s">
        <v>990</v>
      </c>
      <c r="BM69" s="163">
        <v>0</v>
      </c>
      <c r="BN69" s="165">
        <v>20.657</v>
      </c>
      <c r="BO69" s="166" t="s">
        <v>993</v>
      </c>
      <c r="BP69" s="164"/>
      <c r="BQ69" s="164"/>
      <c r="BR69" s="164"/>
      <c r="BS69" s="164"/>
      <c r="BT69" s="164"/>
      <c r="BU69" s="164"/>
      <c r="BV69" s="164"/>
      <c r="BW69" s="164"/>
      <c r="BX69" s="164"/>
      <c r="BY69" s="164"/>
      <c r="BZ69" s="164"/>
      <c r="CA69" s="164"/>
      <c r="CB69" s="164" t="s">
        <v>994</v>
      </c>
      <c r="CC69" s="164"/>
      <c r="CD69" s="164"/>
      <c r="CE69" s="164"/>
      <c r="CF69" s="164"/>
      <c r="CG69" s="164"/>
      <c r="CH69" s="164"/>
      <c r="CI69" s="164"/>
      <c r="CJ69" s="164"/>
      <c r="CK69" s="164"/>
      <c r="CL69" s="164"/>
      <c r="CM69" s="164"/>
      <c r="CN69" s="164" t="s">
        <v>994</v>
      </c>
      <c r="CO69" s="164"/>
      <c r="CP69" s="164"/>
      <c r="CQ69" s="164"/>
      <c r="CR69" s="164"/>
      <c r="CS69" s="164"/>
      <c r="CT69" s="164"/>
      <c r="CU69" s="164"/>
      <c r="CV69" s="164"/>
      <c r="CW69" s="164"/>
      <c r="CX69" s="164"/>
      <c r="CY69" s="164"/>
      <c r="CZ69" s="164" t="s">
        <v>994</v>
      </c>
      <c r="DA69" s="167"/>
      <c r="DB69" s="168" t="s">
        <v>241</v>
      </c>
      <c r="DC69" s="163"/>
      <c r="DD69" s="163"/>
      <c r="DE69" s="163"/>
      <c r="DF69" s="163"/>
      <c r="DG69" s="163"/>
      <c r="DH69" s="163"/>
      <c r="DI69" s="163"/>
      <c r="DJ69" s="163"/>
      <c r="DK69" s="163"/>
      <c r="DL69" s="163"/>
      <c r="DM69" s="163"/>
      <c r="DN69" s="161" t="s">
        <v>241</v>
      </c>
      <c r="DO69" s="161"/>
      <c r="DP69" s="161"/>
      <c r="DQ69" s="161"/>
      <c r="DR69" s="161"/>
      <c r="DS69" s="161"/>
      <c r="DT69" s="161"/>
      <c r="DU69" s="161"/>
      <c r="DV69" s="161"/>
      <c r="DW69" s="161"/>
      <c r="DX69" s="161"/>
      <c r="DY69" s="161"/>
      <c r="DZ69" s="159" t="s">
        <v>241</v>
      </c>
      <c r="EL69" s="159" t="s">
        <v>241</v>
      </c>
      <c r="HN69" s="159">
        <v>73113890</v>
      </c>
      <c r="HO69" s="159" t="s">
        <v>1030</v>
      </c>
      <c r="HP69" s="159" t="s">
        <v>1031</v>
      </c>
      <c r="HR69" s="159" t="s">
        <v>244</v>
      </c>
      <c r="HS69" s="159" t="s">
        <v>245</v>
      </c>
      <c r="HT69" s="159" t="s">
        <v>264</v>
      </c>
      <c r="HV69" s="159">
        <v>86</v>
      </c>
      <c r="HW69" s="169">
        <f t="shared" si="26"/>
        <v>1.4700000000000024</v>
      </c>
      <c r="HX69" s="169">
        <f t="shared" si="27"/>
        <v>1.6729999999999983</v>
      </c>
      <c r="HY69" s="169">
        <f t="shared" si="28"/>
        <v>1.5500000000000007</v>
      </c>
      <c r="HZ69" s="169">
        <f t="shared" si="29"/>
        <v>0</v>
      </c>
      <c r="IA69" s="169">
        <f t="shared" si="30"/>
        <v>0</v>
      </c>
      <c r="IB69" s="169">
        <f t="shared" si="31"/>
        <v>0</v>
      </c>
      <c r="IC69" s="169">
        <f t="shared" si="32"/>
        <v>0</v>
      </c>
      <c r="ID69" s="169">
        <f t="shared" si="33"/>
        <v>0</v>
      </c>
      <c r="IE69" s="169">
        <f t="shared" si="34"/>
        <v>0</v>
      </c>
      <c r="IF69" s="169">
        <f t="shared" si="35"/>
        <v>0</v>
      </c>
      <c r="IG69" s="169">
        <f t="shared" si="36"/>
        <v>0</v>
      </c>
      <c r="IH69" s="169">
        <f t="shared" si="37"/>
        <v>0</v>
      </c>
      <c r="II69" s="164">
        <f t="shared" si="38"/>
        <v>1.5643333333333338</v>
      </c>
      <c r="IJ69" s="164">
        <f t="shared" si="39"/>
        <v>0</v>
      </c>
      <c r="IK69" s="164">
        <f t="shared" si="40"/>
        <v>0</v>
      </c>
      <c r="IL69" s="164">
        <f t="shared" si="41"/>
        <v>0</v>
      </c>
      <c r="IM69" s="170">
        <f>(II69/1000)*Parameters!$H$2</f>
        <v>4.6147833333333346E-5</v>
      </c>
      <c r="IN69" s="170">
        <f>(IJ69/1000)*Parameters!$H$4</f>
        <v>0</v>
      </c>
      <c r="IO69" s="170">
        <f>(IK69/1000)*Parameters!$H$3</f>
        <v>0</v>
      </c>
      <c r="IP69" s="170">
        <f>(IL69/1000)*Parameters!$H$5</f>
        <v>0</v>
      </c>
      <c r="IQ69" s="171">
        <f t="shared" si="42"/>
        <v>4.6147833333333346E-5</v>
      </c>
      <c r="IR69" s="128">
        <f t="shared" si="43"/>
        <v>1</v>
      </c>
      <c r="IS69" s="128">
        <f t="shared" si="44"/>
        <v>0</v>
      </c>
      <c r="IT69" s="128">
        <f t="shared" si="45"/>
        <v>0</v>
      </c>
      <c r="IU69" s="128">
        <f t="shared" si="46"/>
        <v>0</v>
      </c>
      <c r="IV69" s="172">
        <f t="shared" si="47"/>
        <v>44133</v>
      </c>
      <c r="IW69" s="172">
        <f t="shared" si="48"/>
        <v>44136</v>
      </c>
      <c r="IX69" s="173">
        <f>SUM(M69*Parameters!$L$2,N69*Parameters!$L$3,O69*Parameters!$L$4,P69*Parameters!$L$5)</f>
        <v>9.9</v>
      </c>
      <c r="IY69" s="173">
        <f t="shared" si="49"/>
        <v>0.15801346801346805</v>
      </c>
    </row>
    <row r="70" spans="1:259" ht="15" customHeight="1">
      <c r="A70" s="158" t="s">
        <v>1032</v>
      </c>
      <c r="B70" s="159" t="s">
        <v>1033</v>
      </c>
      <c r="D70" s="159" t="s">
        <v>221</v>
      </c>
      <c r="E70" s="159" t="s">
        <v>222</v>
      </c>
      <c r="F70" s="159" t="s">
        <v>222</v>
      </c>
      <c r="G70" s="159" t="s">
        <v>222</v>
      </c>
      <c r="H70" s="159" t="s">
        <v>985</v>
      </c>
      <c r="I70" s="159" t="s">
        <v>986</v>
      </c>
      <c r="J70" s="159" t="s">
        <v>467</v>
      </c>
      <c r="K70" s="159" t="s">
        <v>1034</v>
      </c>
      <c r="L70" s="159" t="s">
        <v>1035</v>
      </c>
      <c r="M70" s="159">
        <v>2</v>
      </c>
      <c r="N70" s="159">
        <v>2</v>
      </c>
      <c r="O70" s="159">
        <v>0</v>
      </c>
      <c r="P70" s="159">
        <v>0</v>
      </c>
      <c r="Q70" s="159" t="s">
        <v>582</v>
      </c>
      <c r="R70" s="159">
        <v>0</v>
      </c>
      <c r="S70" s="159">
        <v>0</v>
      </c>
      <c r="T70" s="159">
        <v>0</v>
      </c>
      <c r="U70" s="159">
        <v>0</v>
      </c>
      <c r="V70" s="159">
        <v>0</v>
      </c>
      <c r="W70" s="159">
        <v>0</v>
      </c>
      <c r="X70" s="159">
        <v>1</v>
      </c>
      <c r="Y70" s="159" t="s">
        <v>1036</v>
      </c>
      <c r="Z70" s="159">
        <v>616266444</v>
      </c>
      <c r="AA70" s="160" t="s">
        <v>230</v>
      </c>
      <c r="AB70" s="160" t="s">
        <v>231</v>
      </c>
      <c r="AC70" s="160" t="s">
        <v>232</v>
      </c>
      <c r="AD70" s="160">
        <v>3</v>
      </c>
      <c r="AE70" s="160"/>
      <c r="AF70" s="160">
        <f t="shared" si="25"/>
        <v>21</v>
      </c>
      <c r="AG70" s="160" t="s">
        <v>233</v>
      </c>
      <c r="AH70" s="160"/>
      <c r="AI70" s="161" t="s">
        <v>234</v>
      </c>
      <c r="AJ70" s="162"/>
      <c r="AK70" s="161"/>
      <c r="AL70" s="161"/>
      <c r="AM70" s="161"/>
      <c r="AN70" s="161"/>
      <c r="AO70" s="163" t="s">
        <v>235</v>
      </c>
      <c r="AU70" s="164" t="s">
        <v>236</v>
      </c>
      <c r="AV70" s="164"/>
      <c r="AW70" s="164"/>
      <c r="AX70" s="164"/>
      <c r="AY70" s="164"/>
      <c r="AZ70" s="164"/>
      <c r="BA70" s="164"/>
      <c r="BB70" s="159" t="s">
        <v>257</v>
      </c>
      <c r="BC70" s="163" t="s">
        <v>222</v>
      </c>
      <c r="BD70" s="163" t="s">
        <v>1037</v>
      </c>
      <c r="BE70" s="163">
        <v>17.260000000000002</v>
      </c>
      <c r="BF70" s="163" t="s">
        <v>1038</v>
      </c>
      <c r="BG70" s="163">
        <v>0</v>
      </c>
      <c r="BH70" s="163">
        <v>16.564</v>
      </c>
      <c r="BI70" s="163" t="s">
        <v>1039</v>
      </c>
      <c r="BJ70" s="163">
        <v>0</v>
      </c>
      <c r="BK70" s="163">
        <v>16.033999999999999</v>
      </c>
      <c r="BL70" s="163" t="s">
        <v>473</v>
      </c>
      <c r="BM70" s="163">
        <v>0</v>
      </c>
      <c r="BN70" s="165">
        <v>15.536</v>
      </c>
      <c r="BO70" s="166"/>
      <c r="BP70" s="164"/>
      <c r="BQ70" s="164"/>
      <c r="BR70" s="164"/>
      <c r="BS70" s="164"/>
      <c r="BT70" s="164"/>
      <c r="BU70" s="164"/>
      <c r="BV70" s="164"/>
      <c r="BW70" s="164"/>
      <c r="BX70" s="164"/>
      <c r="BY70" s="164"/>
      <c r="BZ70" s="164"/>
      <c r="CA70" s="164"/>
      <c r="CB70" s="164"/>
      <c r="CC70" s="164"/>
      <c r="CD70" s="164"/>
      <c r="CE70" s="164"/>
      <c r="CF70" s="164"/>
      <c r="CG70" s="164"/>
      <c r="CH70" s="164"/>
      <c r="CI70" s="164"/>
      <c r="CJ70" s="164"/>
      <c r="CK70" s="164"/>
      <c r="CL70" s="164"/>
      <c r="CM70" s="164"/>
      <c r="CN70" s="164"/>
      <c r="CO70" s="164"/>
      <c r="CP70" s="164"/>
      <c r="CQ70" s="164"/>
      <c r="CR70" s="164"/>
      <c r="CS70" s="164"/>
      <c r="CT70" s="164"/>
      <c r="CU70" s="164"/>
      <c r="CV70" s="164"/>
      <c r="CW70" s="164"/>
      <c r="CX70" s="164"/>
      <c r="CY70" s="164"/>
      <c r="CZ70" s="164"/>
      <c r="DA70" s="167"/>
      <c r="DB70" s="168" t="s">
        <v>241</v>
      </c>
      <c r="DC70" s="163"/>
      <c r="DD70" s="163"/>
      <c r="DE70" s="163"/>
      <c r="DF70" s="163"/>
      <c r="DG70" s="163"/>
      <c r="DH70" s="163"/>
      <c r="DI70" s="163"/>
      <c r="DJ70" s="163"/>
      <c r="DK70" s="163"/>
      <c r="DL70" s="163"/>
      <c r="DM70" s="163"/>
      <c r="DN70" s="161"/>
      <c r="DO70" s="161"/>
      <c r="DP70" s="161"/>
      <c r="DQ70" s="161"/>
      <c r="DR70" s="161"/>
      <c r="DS70" s="161"/>
      <c r="DT70" s="161"/>
      <c r="DU70" s="161"/>
      <c r="DV70" s="161"/>
      <c r="DW70" s="161"/>
      <c r="DX70" s="161"/>
      <c r="DY70" s="161"/>
      <c r="HN70" s="159">
        <v>73113899</v>
      </c>
      <c r="HO70" s="159" t="s">
        <v>1040</v>
      </c>
      <c r="HP70" s="159" t="s">
        <v>1041</v>
      </c>
      <c r="HR70" s="159" t="s">
        <v>244</v>
      </c>
      <c r="HS70" s="159" t="s">
        <v>245</v>
      </c>
      <c r="HT70" s="159" t="s">
        <v>264</v>
      </c>
      <c r="HV70" s="159">
        <v>90</v>
      </c>
      <c r="HW70" s="169">
        <f t="shared" si="26"/>
        <v>0.69600000000000151</v>
      </c>
      <c r="HX70" s="169">
        <f t="shared" si="27"/>
        <v>0.53000000000000114</v>
      </c>
      <c r="HY70" s="169">
        <f t="shared" si="28"/>
        <v>0.49799999999999933</v>
      </c>
      <c r="HZ70" s="169">
        <f t="shared" si="29"/>
        <v>0</v>
      </c>
      <c r="IA70" s="169">
        <f t="shared" si="30"/>
        <v>0</v>
      </c>
      <c r="IB70" s="169">
        <f t="shared" si="31"/>
        <v>0</v>
      </c>
      <c r="IC70" s="169">
        <f t="shared" si="32"/>
        <v>0</v>
      </c>
      <c r="ID70" s="169">
        <f t="shared" si="33"/>
        <v>0</v>
      </c>
      <c r="IE70" s="169">
        <f t="shared" si="34"/>
        <v>0</v>
      </c>
      <c r="IF70" s="169">
        <f t="shared" si="35"/>
        <v>0</v>
      </c>
      <c r="IG70" s="169">
        <f t="shared" si="36"/>
        <v>0</v>
      </c>
      <c r="IH70" s="169">
        <f t="shared" si="37"/>
        <v>0</v>
      </c>
      <c r="II70" s="164">
        <f t="shared" si="38"/>
        <v>0.57466666666666733</v>
      </c>
      <c r="IJ70" s="164">
        <f t="shared" si="39"/>
        <v>0</v>
      </c>
      <c r="IK70" s="164">
        <f t="shared" si="40"/>
        <v>0</v>
      </c>
      <c r="IL70" s="164">
        <f t="shared" si="41"/>
        <v>0</v>
      </c>
      <c r="IM70" s="170">
        <f>(II70/1000)*Parameters!$H$2</f>
        <v>1.6952666666666685E-5</v>
      </c>
      <c r="IN70" s="170">
        <f>(IJ70/1000)*Parameters!$H$4</f>
        <v>0</v>
      </c>
      <c r="IO70" s="170">
        <f>(IK70/1000)*Parameters!$H$3</f>
        <v>0</v>
      </c>
      <c r="IP70" s="170">
        <f>(IL70/1000)*Parameters!$H$5</f>
        <v>0</v>
      </c>
      <c r="IQ70" s="171">
        <f t="shared" si="42"/>
        <v>1.6952666666666685E-5</v>
      </c>
      <c r="IR70" s="128">
        <f t="shared" si="43"/>
        <v>1</v>
      </c>
      <c r="IS70" s="128">
        <f t="shared" si="44"/>
        <v>0</v>
      </c>
      <c r="IT70" s="128">
        <f t="shared" si="45"/>
        <v>0</v>
      </c>
      <c r="IU70" s="128">
        <f t="shared" si="46"/>
        <v>0</v>
      </c>
      <c r="IV70" s="172">
        <f t="shared" si="47"/>
        <v>44140</v>
      </c>
      <c r="IW70" s="172">
        <f t="shared" si="48"/>
        <v>44143</v>
      </c>
      <c r="IX70" s="173">
        <f>SUM(M70*Parameters!$L$2,N70*Parameters!$L$3,O70*Parameters!$L$4,P70*Parameters!$L$5)</f>
        <v>2.6</v>
      </c>
      <c r="IY70" s="173">
        <f t="shared" si="49"/>
        <v>0.22102564102564126</v>
      </c>
    </row>
    <row r="71" spans="1:259" ht="15" customHeight="1">
      <c r="A71" s="158" t="s">
        <v>1042</v>
      </c>
      <c r="B71" s="159" t="s">
        <v>1043</v>
      </c>
      <c r="D71" s="159" t="s">
        <v>221</v>
      </c>
      <c r="E71" s="159" t="s">
        <v>222</v>
      </c>
      <c r="F71" s="159" t="s">
        <v>222</v>
      </c>
      <c r="G71" s="159" t="s">
        <v>222</v>
      </c>
      <c r="H71" s="159" t="s">
        <v>985</v>
      </c>
      <c r="I71" s="159" t="s">
        <v>986</v>
      </c>
      <c r="J71" s="159" t="s">
        <v>467</v>
      </c>
      <c r="K71" s="159" t="s">
        <v>1044</v>
      </c>
      <c r="L71" s="159" t="s">
        <v>1045</v>
      </c>
      <c r="M71" s="159">
        <v>2</v>
      </c>
      <c r="N71" s="159">
        <v>1</v>
      </c>
      <c r="O71" s="159">
        <v>1</v>
      </c>
      <c r="P71" s="159">
        <v>0</v>
      </c>
      <c r="Q71" s="159" t="s">
        <v>582</v>
      </c>
      <c r="R71" s="159">
        <v>0</v>
      </c>
      <c r="S71" s="159">
        <v>0</v>
      </c>
      <c r="T71" s="159">
        <v>0</v>
      </c>
      <c r="U71" s="159">
        <v>0</v>
      </c>
      <c r="V71" s="159">
        <v>0</v>
      </c>
      <c r="W71" s="159">
        <v>0</v>
      </c>
      <c r="X71" s="159">
        <v>1</v>
      </c>
      <c r="Y71" s="159" t="s">
        <v>1046</v>
      </c>
      <c r="Z71" s="159">
        <v>616660415</v>
      </c>
      <c r="AA71" s="160" t="s">
        <v>230</v>
      </c>
      <c r="AB71" s="160" t="s">
        <v>231</v>
      </c>
      <c r="AC71" s="160" t="s">
        <v>232</v>
      </c>
      <c r="AD71" s="160">
        <v>3</v>
      </c>
      <c r="AE71" s="160"/>
      <c r="AF71" s="160">
        <f t="shared" si="25"/>
        <v>21</v>
      </c>
      <c r="AG71" s="160" t="s">
        <v>233</v>
      </c>
      <c r="AH71" s="160"/>
      <c r="AI71" s="161" t="s">
        <v>234</v>
      </c>
      <c r="AJ71" s="162"/>
      <c r="AK71" s="161"/>
      <c r="AL71" s="161"/>
      <c r="AM71" s="161"/>
      <c r="AN71" s="161"/>
      <c r="AO71" s="163" t="s">
        <v>235</v>
      </c>
      <c r="AU71" s="164" t="s">
        <v>236</v>
      </c>
      <c r="AV71" s="164"/>
      <c r="AW71" s="164"/>
      <c r="AX71" s="164"/>
      <c r="AY71" s="164"/>
      <c r="AZ71" s="164"/>
      <c r="BA71" s="164"/>
      <c r="BB71" s="159" t="s">
        <v>1027</v>
      </c>
      <c r="BC71" s="163" t="s">
        <v>222</v>
      </c>
      <c r="BD71" s="163" t="s">
        <v>1047</v>
      </c>
      <c r="BE71" s="163">
        <v>20</v>
      </c>
      <c r="BF71" s="163" t="s">
        <v>1048</v>
      </c>
      <c r="BG71" s="163">
        <v>0</v>
      </c>
      <c r="BH71" s="163">
        <v>19.14</v>
      </c>
      <c r="BI71" s="163" t="s">
        <v>1049</v>
      </c>
      <c r="BJ71" s="163">
        <v>0</v>
      </c>
      <c r="BK71" s="163">
        <v>18.547000000000001</v>
      </c>
      <c r="BL71" s="163" t="s">
        <v>1050</v>
      </c>
      <c r="BM71" s="163">
        <v>0</v>
      </c>
      <c r="BN71" s="165">
        <v>15.536</v>
      </c>
      <c r="BO71" s="166" t="s">
        <v>993</v>
      </c>
      <c r="BP71" s="164" t="s">
        <v>1044</v>
      </c>
      <c r="BQ71" s="164" t="s">
        <v>1051</v>
      </c>
      <c r="BR71" s="164"/>
      <c r="BS71" s="164"/>
      <c r="BT71" s="164"/>
      <c r="BU71" s="164"/>
      <c r="BV71" s="164"/>
      <c r="BW71" s="164"/>
      <c r="BX71" s="164"/>
      <c r="BY71" s="164"/>
      <c r="BZ71" s="164"/>
      <c r="CA71" s="164"/>
      <c r="CB71" s="164" t="s">
        <v>994</v>
      </c>
      <c r="CC71" s="164"/>
      <c r="CD71" s="164"/>
      <c r="CE71" s="164"/>
      <c r="CF71" s="164"/>
      <c r="CG71" s="164"/>
      <c r="CH71" s="164"/>
      <c r="CI71" s="164"/>
      <c r="CJ71" s="164"/>
      <c r="CK71" s="164"/>
      <c r="CL71" s="164"/>
      <c r="CM71" s="164"/>
      <c r="CN71" s="164" t="s">
        <v>994</v>
      </c>
      <c r="CO71" s="164"/>
      <c r="CP71" s="164"/>
      <c r="CQ71" s="164"/>
      <c r="CR71" s="164"/>
      <c r="CS71" s="164"/>
      <c r="CT71" s="164"/>
      <c r="CU71" s="164"/>
      <c r="CV71" s="164"/>
      <c r="CW71" s="164"/>
      <c r="CX71" s="164" t="s">
        <v>1052</v>
      </c>
      <c r="CY71" s="164" t="s">
        <v>1050</v>
      </c>
      <c r="CZ71" s="164" t="s">
        <v>994</v>
      </c>
      <c r="DA71" s="167"/>
      <c r="DB71" s="168" t="s">
        <v>241</v>
      </c>
      <c r="DC71" s="163"/>
      <c r="DD71" s="163"/>
      <c r="DE71" s="163"/>
      <c r="DF71" s="163"/>
      <c r="DG71" s="163"/>
      <c r="DH71" s="163"/>
      <c r="DI71" s="163"/>
      <c r="DJ71" s="163"/>
      <c r="DK71" s="163"/>
      <c r="DL71" s="163"/>
      <c r="DM71" s="163"/>
      <c r="DN71" s="161" t="s">
        <v>241</v>
      </c>
      <c r="DO71" s="161"/>
      <c r="DP71" s="161"/>
      <c r="DQ71" s="161"/>
      <c r="DR71" s="161"/>
      <c r="DS71" s="161"/>
      <c r="DT71" s="161"/>
      <c r="DU71" s="161"/>
      <c r="DV71" s="161"/>
      <c r="DW71" s="161"/>
      <c r="DX71" s="161"/>
      <c r="DY71" s="161"/>
      <c r="EL71" s="159" t="s">
        <v>241</v>
      </c>
      <c r="HN71" s="159">
        <v>73113900</v>
      </c>
      <c r="HO71" s="159" t="s">
        <v>1053</v>
      </c>
      <c r="HP71" s="159" t="s">
        <v>1041</v>
      </c>
      <c r="HR71" s="159" t="s">
        <v>244</v>
      </c>
      <c r="HS71" s="159" t="s">
        <v>245</v>
      </c>
      <c r="HT71" s="159" t="s">
        <v>264</v>
      </c>
      <c r="HV71" s="159">
        <v>91</v>
      </c>
      <c r="HW71" s="169">
        <f t="shared" si="26"/>
        <v>0.85999999999999943</v>
      </c>
      <c r="HX71" s="169">
        <f t="shared" si="27"/>
        <v>0.59299999999999997</v>
      </c>
      <c r="HY71" s="169">
        <f t="shared" si="28"/>
        <v>3.011000000000001</v>
      </c>
      <c r="HZ71" s="169">
        <f t="shared" si="29"/>
        <v>0</v>
      </c>
      <c r="IA71" s="169">
        <f t="shared" si="30"/>
        <v>-18.54</v>
      </c>
      <c r="IB71" s="169">
        <f t="shared" si="31"/>
        <v>18.54</v>
      </c>
      <c r="IC71" s="169">
        <f t="shared" si="32"/>
        <v>0</v>
      </c>
      <c r="ID71" s="169">
        <f t="shared" si="33"/>
        <v>0</v>
      </c>
      <c r="IE71" s="169">
        <f t="shared" si="34"/>
        <v>0</v>
      </c>
      <c r="IF71" s="169">
        <f t="shared" si="35"/>
        <v>0</v>
      </c>
      <c r="IG71" s="169">
        <f t="shared" si="36"/>
        <v>0</v>
      </c>
      <c r="IH71" s="169">
        <f t="shared" si="37"/>
        <v>0</v>
      </c>
      <c r="II71" s="164">
        <f t="shared" si="38"/>
        <v>1.4880000000000002</v>
      </c>
      <c r="IJ71" s="164">
        <f t="shared" si="39"/>
        <v>0</v>
      </c>
      <c r="IK71" s="164">
        <f t="shared" si="40"/>
        <v>0</v>
      </c>
      <c r="IL71" s="164">
        <f t="shared" si="41"/>
        <v>0</v>
      </c>
      <c r="IM71" s="170">
        <f>(II71/1000)*Parameters!$H$2</f>
        <v>4.3896000000000001E-5</v>
      </c>
      <c r="IN71" s="170">
        <f>(IJ71/1000)*Parameters!$H$4</f>
        <v>0</v>
      </c>
      <c r="IO71" s="170">
        <f>(IK71/1000)*Parameters!$H$3</f>
        <v>0</v>
      </c>
      <c r="IP71" s="170">
        <f>(IL71/1000)*Parameters!$H$5</f>
        <v>0</v>
      </c>
      <c r="IQ71" s="171">
        <f t="shared" si="42"/>
        <v>4.3896000000000001E-5</v>
      </c>
      <c r="IR71" s="128">
        <f t="shared" si="43"/>
        <v>1</v>
      </c>
      <c r="IS71" s="128">
        <f t="shared" si="44"/>
        <v>0</v>
      </c>
      <c r="IT71" s="128">
        <f t="shared" si="45"/>
        <v>0</v>
      </c>
      <c r="IU71" s="128">
        <f t="shared" si="46"/>
        <v>0</v>
      </c>
      <c r="IV71" s="172">
        <f t="shared" si="47"/>
        <v>44140</v>
      </c>
      <c r="IW71" s="172">
        <f t="shared" si="48"/>
        <v>44143</v>
      </c>
      <c r="IX71" s="173">
        <f>SUM(M71*Parameters!$L$2,N71*Parameters!$L$3,O71*Parameters!$L$4,P71*Parameters!$L$5)</f>
        <v>2.8</v>
      </c>
      <c r="IY71" s="173">
        <f t="shared" si="49"/>
        <v>0.53142857142857158</v>
      </c>
    </row>
    <row r="72" spans="1:259" ht="15" customHeight="1">
      <c r="A72" s="158" t="s">
        <v>1054</v>
      </c>
      <c r="B72" s="159" t="s">
        <v>1055</v>
      </c>
      <c r="D72" s="159" t="s">
        <v>221</v>
      </c>
      <c r="E72" s="159" t="s">
        <v>222</v>
      </c>
      <c r="F72" s="159" t="s">
        <v>222</v>
      </c>
      <c r="G72" s="159" t="s">
        <v>222</v>
      </c>
      <c r="H72" s="159" t="s">
        <v>564</v>
      </c>
      <c r="I72" s="159" t="s">
        <v>503</v>
      </c>
      <c r="J72" s="159" t="s">
        <v>467</v>
      </c>
      <c r="K72" s="159" t="s">
        <v>570</v>
      </c>
      <c r="L72" s="159" t="s">
        <v>1056</v>
      </c>
      <c r="M72" s="159">
        <v>1</v>
      </c>
      <c r="N72" s="159">
        <v>1</v>
      </c>
      <c r="O72" s="159">
        <v>1</v>
      </c>
      <c r="P72" s="159">
        <v>0</v>
      </c>
      <c r="Q72" s="159" t="s">
        <v>253</v>
      </c>
      <c r="R72" s="159">
        <v>0</v>
      </c>
      <c r="S72" s="159">
        <v>0</v>
      </c>
      <c r="T72" s="159">
        <v>0</v>
      </c>
      <c r="U72" s="159">
        <v>0</v>
      </c>
      <c r="V72" s="159">
        <v>0</v>
      </c>
      <c r="W72" s="159">
        <v>1</v>
      </c>
      <c r="X72" s="159">
        <v>0</v>
      </c>
      <c r="Y72" s="159" t="s">
        <v>568</v>
      </c>
      <c r="Z72" s="159">
        <v>637027554</v>
      </c>
      <c r="AA72" s="160" t="s">
        <v>230</v>
      </c>
      <c r="AB72" s="160" t="s">
        <v>231</v>
      </c>
      <c r="AC72" s="160" t="s">
        <v>232</v>
      </c>
      <c r="AD72" s="160">
        <v>3</v>
      </c>
      <c r="AE72" s="160"/>
      <c r="AF72" s="160">
        <f t="shared" si="25"/>
        <v>21</v>
      </c>
      <c r="AG72" s="160" t="s">
        <v>233</v>
      </c>
      <c r="AH72" s="160"/>
      <c r="AI72" s="161" t="s">
        <v>234</v>
      </c>
      <c r="AJ72" s="162"/>
      <c r="AK72" s="161"/>
      <c r="AL72" s="161"/>
      <c r="AM72" s="161"/>
      <c r="AN72" s="161"/>
      <c r="AO72" s="163" t="s">
        <v>235</v>
      </c>
      <c r="AU72" s="164" t="s">
        <v>236</v>
      </c>
      <c r="AV72" s="164"/>
      <c r="AW72" s="164"/>
      <c r="AX72" s="164"/>
      <c r="AY72" s="164"/>
      <c r="AZ72" s="164"/>
      <c r="BA72" s="164"/>
      <c r="BB72" s="159" t="s">
        <v>569</v>
      </c>
      <c r="BC72" s="163" t="s">
        <v>222</v>
      </c>
      <c r="BD72" s="163" t="s">
        <v>570</v>
      </c>
      <c r="BE72" s="163">
        <v>14.2</v>
      </c>
      <c r="BF72" s="163" t="s">
        <v>1057</v>
      </c>
      <c r="BG72" s="163"/>
      <c r="BH72" s="163">
        <v>13.4</v>
      </c>
      <c r="BI72" s="163" t="s">
        <v>572</v>
      </c>
      <c r="BJ72" s="163"/>
      <c r="BK72" s="163">
        <v>12.2</v>
      </c>
      <c r="BL72" s="163" t="s">
        <v>1058</v>
      </c>
      <c r="BM72" s="163"/>
      <c r="BN72" s="165">
        <v>11.65</v>
      </c>
      <c r="BO72" s="166"/>
      <c r="BP72" s="164"/>
      <c r="BQ72" s="164"/>
      <c r="BR72" s="164"/>
      <c r="BS72" s="164"/>
      <c r="BT72" s="164"/>
      <c r="BU72" s="164"/>
      <c r="BV72" s="164"/>
      <c r="BW72" s="164"/>
      <c r="BX72" s="164"/>
      <c r="BY72" s="164"/>
      <c r="BZ72" s="164"/>
      <c r="CA72" s="164"/>
      <c r="CB72" s="164"/>
      <c r="CC72" s="164"/>
      <c r="CD72" s="164"/>
      <c r="CE72" s="164"/>
      <c r="CF72" s="164"/>
      <c r="CG72" s="164"/>
      <c r="CH72" s="164"/>
      <c r="CI72" s="164"/>
      <c r="CJ72" s="164"/>
      <c r="CK72" s="164"/>
      <c r="CL72" s="164"/>
      <c r="CM72" s="164"/>
      <c r="CN72" s="164"/>
      <c r="CO72" s="164"/>
      <c r="CP72" s="164"/>
      <c r="CQ72" s="164"/>
      <c r="CR72" s="164"/>
      <c r="CS72" s="164"/>
      <c r="CT72" s="164"/>
      <c r="CU72" s="164"/>
      <c r="CV72" s="164"/>
      <c r="CW72" s="164"/>
      <c r="CX72" s="164"/>
      <c r="CY72" s="164"/>
      <c r="CZ72" s="164"/>
      <c r="DA72" s="167"/>
      <c r="DB72" s="168" t="s">
        <v>241</v>
      </c>
      <c r="DC72" s="163"/>
      <c r="DD72" s="163"/>
      <c r="DE72" s="163"/>
      <c r="DF72" s="163"/>
      <c r="DG72" s="163"/>
      <c r="DH72" s="163"/>
      <c r="DI72" s="163"/>
      <c r="DJ72" s="163"/>
      <c r="DK72" s="163"/>
      <c r="DL72" s="163"/>
      <c r="DM72" s="163"/>
      <c r="DN72" s="161"/>
      <c r="DO72" s="161"/>
      <c r="DP72" s="161"/>
      <c r="DQ72" s="161"/>
      <c r="DR72" s="161"/>
      <c r="DS72" s="161"/>
      <c r="DT72" s="161"/>
      <c r="DU72" s="161"/>
      <c r="DV72" s="161"/>
      <c r="DW72" s="161"/>
      <c r="DX72" s="161"/>
      <c r="DY72" s="161"/>
      <c r="HN72" s="159">
        <v>72992950</v>
      </c>
      <c r="HO72" s="159" t="s">
        <v>1059</v>
      </c>
      <c r="HP72" s="159" t="s">
        <v>1060</v>
      </c>
      <c r="HR72" s="159" t="s">
        <v>244</v>
      </c>
      <c r="HS72" s="159" t="s">
        <v>245</v>
      </c>
      <c r="HT72" s="159" t="s">
        <v>264</v>
      </c>
      <c r="HV72" s="159">
        <v>92</v>
      </c>
      <c r="HW72" s="169">
        <f t="shared" si="26"/>
        <v>0.79999999999999893</v>
      </c>
      <c r="HX72" s="169">
        <f t="shared" si="27"/>
        <v>1.2000000000000011</v>
      </c>
      <c r="HY72" s="169">
        <f t="shared" si="28"/>
        <v>0.54999999999999893</v>
      </c>
      <c r="HZ72" s="169">
        <f t="shared" si="29"/>
        <v>0</v>
      </c>
      <c r="IA72" s="169">
        <f t="shared" si="30"/>
        <v>0</v>
      </c>
      <c r="IB72" s="169">
        <f t="shared" si="31"/>
        <v>0</v>
      </c>
      <c r="IC72" s="169">
        <f t="shared" si="32"/>
        <v>0</v>
      </c>
      <c r="ID72" s="169">
        <f t="shared" si="33"/>
        <v>0</v>
      </c>
      <c r="IE72" s="169">
        <f t="shared" si="34"/>
        <v>0</v>
      </c>
      <c r="IF72" s="169">
        <f t="shared" si="35"/>
        <v>0</v>
      </c>
      <c r="IG72" s="169">
        <f t="shared" si="36"/>
        <v>0</v>
      </c>
      <c r="IH72" s="169">
        <f t="shared" si="37"/>
        <v>0</v>
      </c>
      <c r="II72" s="164">
        <f t="shared" si="38"/>
        <v>0.84999999999999964</v>
      </c>
      <c r="IJ72" s="164">
        <f t="shared" si="39"/>
        <v>0</v>
      </c>
      <c r="IK72" s="164">
        <f t="shared" si="40"/>
        <v>0</v>
      </c>
      <c r="IL72" s="164">
        <f t="shared" si="41"/>
        <v>0</v>
      </c>
      <c r="IM72" s="170">
        <f>(II72/1000)*Parameters!$H$2</f>
        <v>2.5074999999999986E-5</v>
      </c>
      <c r="IN72" s="170">
        <f>(IJ72/1000)*Parameters!$H$4</f>
        <v>0</v>
      </c>
      <c r="IO72" s="170">
        <f>(IK72/1000)*Parameters!$H$3</f>
        <v>0</v>
      </c>
      <c r="IP72" s="170">
        <f>(IL72/1000)*Parameters!$H$5</f>
        <v>0</v>
      </c>
      <c r="IQ72" s="171">
        <f t="shared" si="42"/>
        <v>2.5074999999999986E-5</v>
      </c>
      <c r="IR72" s="128">
        <f t="shared" si="43"/>
        <v>1</v>
      </c>
      <c r="IS72" s="128">
        <f t="shared" si="44"/>
        <v>0</v>
      </c>
      <c r="IT72" s="128">
        <f t="shared" si="45"/>
        <v>0</v>
      </c>
      <c r="IU72" s="128">
        <f t="shared" si="46"/>
        <v>0</v>
      </c>
      <c r="IV72" s="172">
        <f t="shared" si="47"/>
        <v>44139</v>
      </c>
      <c r="IW72" s="172">
        <f t="shared" si="48"/>
        <v>44143</v>
      </c>
      <c r="IX72" s="173">
        <f>SUM(M72*Parameters!$L$2,N72*Parameters!$L$3,O72*Parameters!$L$4,P72*Parameters!$L$5)</f>
        <v>2.2999999999999998</v>
      </c>
      <c r="IY72" s="173">
        <f t="shared" si="49"/>
        <v>0.36956521739130421</v>
      </c>
    </row>
    <row r="73" spans="1:259" ht="15" customHeight="1">
      <c r="A73" s="158" t="s">
        <v>1061</v>
      </c>
      <c r="B73" s="159" t="s">
        <v>1062</v>
      </c>
      <c r="D73" s="159" t="s">
        <v>221</v>
      </c>
      <c r="E73" s="159" t="s">
        <v>222</v>
      </c>
      <c r="F73" s="159" t="s">
        <v>222</v>
      </c>
      <c r="G73" s="159" t="s">
        <v>222</v>
      </c>
      <c r="H73" s="159" t="s">
        <v>1063</v>
      </c>
      <c r="I73" s="159" t="s">
        <v>1064</v>
      </c>
      <c r="J73" s="159" t="s">
        <v>467</v>
      </c>
      <c r="K73" s="159" t="s">
        <v>1034</v>
      </c>
      <c r="L73" s="159" t="s">
        <v>1065</v>
      </c>
      <c r="M73" s="159">
        <v>0</v>
      </c>
      <c r="N73" s="159">
        <v>3</v>
      </c>
      <c r="O73" s="159">
        <v>2</v>
      </c>
      <c r="P73" s="159">
        <v>0</v>
      </c>
      <c r="Q73" s="159" t="s">
        <v>253</v>
      </c>
      <c r="R73" s="159">
        <v>0</v>
      </c>
      <c r="S73" s="159">
        <v>0</v>
      </c>
      <c r="T73" s="159">
        <v>0</v>
      </c>
      <c r="U73" s="159">
        <v>0</v>
      </c>
      <c r="V73" s="159">
        <v>0</v>
      </c>
      <c r="W73" s="159">
        <v>1</v>
      </c>
      <c r="X73" s="159">
        <v>0</v>
      </c>
      <c r="Y73" s="159" t="s">
        <v>1066</v>
      </c>
      <c r="Z73" s="159">
        <v>634530064</v>
      </c>
      <c r="AA73" s="160" t="s">
        <v>230</v>
      </c>
      <c r="AB73" s="160" t="s">
        <v>231</v>
      </c>
      <c r="AC73" s="160" t="s">
        <v>232</v>
      </c>
      <c r="AD73" s="160">
        <v>3</v>
      </c>
      <c r="AE73" s="160"/>
      <c r="AF73" s="160">
        <f t="shared" si="25"/>
        <v>21</v>
      </c>
      <c r="AG73" s="160" t="s">
        <v>233</v>
      </c>
      <c r="AH73" s="160"/>
      <c r="AI73" s="161" t="s">
        <v>234</v>
      </c>
      <c r="AJ73" s="162"/>
      <c r="AK73" s="161"/>
      <c r="AL73" s="161"/>
      <c r="AM73" s="161"/>
      <c r="AN73" s="161"/>
      <c r="AO73" s="163" t="s">
        <v>235</v>
      </c>
      <c r="AU73" s="164" t="s">
        <v>236</v>
      </c>
      <c r="AV73" s="164"/>
      <c r="AW73" s="164"/>
      <c r="AX73" s="164"/>
      <c r="AY73" s="164"/>
      <c r="AZ73" s="164"/>
      <c r="BA73" s="164"/>
      <c r="BB73" s="159" t="s">
        <v>237</v>
      </c>
      <c r="BC73" s="163" t="s">
        <v>222</v>
      </c>
      <c r="BD73" s="163" t="s">
        <v>1034</v>
      </c>
      <c r="BE73" s="163">
        <v>36.61</v>
      </c>
      <c r="BF73" s="163" t="s">
        <v>1067</v>
      </c>
      <c r="BG73" s="163"/>
      <c r="BH73" s="163">
        <v>34.659999999999997</v>
      </c>
      <c r="BI73" s="163" t="s">
        <v>1068</v>
      </c>
      <c r="BJ73" s="163"/>
      <c r="BK73" s="163">
        <v>33.1</v>
      </c>
      <c r="BL73" s="163" t="s">
        <v>1069</v>
      </c>
      <c r="BM73" s="163"/>
      <c r="BN73" s="165">
        <v>30.94</v>
      </c>
      <c r="BO73" s="166"/>
      <c r="BP73" s="164"/>
      <c r="BQ73" s="164"/>
      <c r="BR73" s="164"/>
      <c r="BS73" s="164"/>
      <c r="BT73" s="164"/>
      <c r="BU73" s="164"/>
      <c r="BV73" s="164"/>
      <c r="BW73" s="164"/>
      <c r="BX73" s="164"/>
      <c r="BY73" s="164"/>
      <c r="BZ73" s="164"/>
      <c r="CA73" s="164"/>
      <c r="CB73" s="164"/>
      <c r="CC73" s="164"/>
      <c r="CD73" s="164"/>
      <c r="CE73" s="164"/>
      <c r="CF73" s="164"/>
      <c r="CG73" s="164"/>
      <c r="CH73" s="164"/>
      <c r="CI73" s="164"/>
      <c r="CJ73" s="164"/>
      <c r="CK73" s="164"/>
      <c r="CL73" s="164"/>
      <c r="CM73" s="164"/>
      <c r="CN73" s="164"/>
      <c r="CO73" s="164"/>
      <c r="CP73" s="164"/>
      <c r="CQ73" s="164"/>
      <c r="CR73" s="164"/>
      <c r="CS73" s="164"/>
      <c r="CT73" s="164"/>
      <c r="CU73" s="164"/>
      <c r="CV73" s="164"/>
      <c r="CW73" s="164"/>
      <c r="CX73" s="164"/>
      <c r="CY73" s="164"/>
      <c r="CZ73" s="164"/>
      <c r="DA73" s="167"/>
      <c r="DB73" s="168" t="s">
        <v>241</v>
      </c>
      <c r="DC73" s="163"/>
      <c r="DD73" s="163"/>
      <c r="DE73" s="163"/>
      <c r="DF73" s="163"/>
      <c r="DG73" s="163"/>
      <c r="DH73" s="163"/>
      <c r="DI73" s="163"/>
      <c r="DJ73" s="163"/>
      <c r="DK73" s="163"/>
      <c r="DL73" s="163"/>
      <c r="DM73" s="163"/>
      <c r="DN73" s="161"/>
      <c r="DO73" s="161"/>
      <c r="DP73" s="161"/>
      <c r="DQ73" s="161"/>
      <c r="DR73" s="161"/>
      <c r="DS73" s="161"/>
      <c r="DT73" s="161"/>
      <c r="DU73" s="161"/>
      <c r="DV73" s="161"/>
      <c r="DW73" s="161"/>
      <c r="DX73" s="161"/>
      <c r="DY73" s="161"/>
      <c r="HN73" s="159">
        <v>72924567</v>
      </c>
      <c r="HO73" s="159" t="s">
        <v>1070</v>
      </c>
      <c r="HP73" s="159" t="s">
        <v>1071</v>
      </c>
      <c r="HR73" s="159" t="s">
        <v>244</v>
      </c>
      <c r="HS73" s="159" t="s">
        <v>245</v>
      </c>
      <c r="HT73" s="159" t="s">
        <v>264</v>
      </c>
      <c r="HV73" s="159">
        <v>93</v>
      </c>
      <c r="HW73" s="169">
        <f t="shared" si="26"/>
        <v>1.9500000000000028</v>
      </c>
      <c r="HX73" s="169">
        <f t="shared" si="27"/>
        <v>1.5599999999999952</v>
      </c>
      <c r="HY73" s="169">
        <f t="shared" si="28"/>
        <v>2.16</v>
      </c>
      <c r="HZ73" s="169">
        <f t="shared" si="29"/>
        <v>0</v>
      </c>
      <c r="IA73" s="169">
        <f t="shared" si="30"/>
        <v>0</v>
      </c>
      <c r="IB73" s="169">
        <f t="shared" si="31"/>
        <v>0</v>
      </c>
      <c r="IC73" s="169">
        <f t="shared" si="32"/>
        <v>0</v>
      </c>
      <c r="ID73" s="169">
        <f t="shared" si="33"/>
        <v>0</v>
      </c>
      <c r="IE73" s="169">
        <f t="shared" si="34"/>
        <v>0</v>
      </c>
      <c r="IF73" s="169">
        <f t="shared" si="35"/>
        <v>0</v>
      </c>
      <c r="IG73" s="169">
        <f t="shared" si="36"/>
        <v>0</v>
      </c>
      <c r="IH73" s="169">
        <f t="shared" si="37"/>
        <v>0</v>
      </c>
      <c r="II73" s="164">
        <f t="shared" si="38"/>
        <v>1.8899999999999995</v>
      </c>
      <c r="IJ73" s="164">
        <f t="shared" si="39"/>
        <v>0</v>
      </c>
      <c r="IK73" s="164">
        <f t="shared" si="40"/>
        <v>0</v>
      </c>
      <c r="IL73" s="164">
        <f t="shared" si="41"/>
        <v>0</v>
      </c>
      <c r="IM73" s="170">
        <f>(II73/1000)*Parameters!$H$2</f>
        <v>5.5754999999999984E-5</v>
      </c>
      <c r="IN73" s="170">
        <f>(IJ73/1000)*Parameters!$H$4</f>
        <v>0</v>
      </c>
      <c r="IO73" s="170">
        <f>(IK73/1000)*Parameters!$H$3</f>
        <v>0</v>
      </c>
      <c r="IP73" s="170">
        <f>(IL73/1000)*Parameters!$H$5</f>
        <v>0</v>
      </c>
      <c r="IQ73" s="171">
        <f t="shared" si="42"/>
        <v>5.5754999999999984E-5</v>
      </c>
      <c r="IR73" s="128">
        <f t="shared" si="43"/>
        <v>1</v>
      </c>
      <c r="IS73" s="128">
        <f t="shared" si="44"/>
        <v>0</v>
      </c>
      <c r="IT73" s="128">
        <f t="shared" si="45"/>
        <v>0</v>
      </c>
      <c r="IU73" s="128">
        <f t="shared" si="46"/>
        <v>0</v>
      </c>
      <c r="IV73" s="172">
        <f t="shared" si="47"/>
        <v>44112</v>
      </c>
      <c r="IW73" s="172">
        <f t="shared" si="48"/>
        <v>44115</v>
      </c>
      <c r="IX73" s="173">
        <f>SUM(M73*Parameters!$L$2,N73*Parameters!$L$3,O73*Parameters!$L$4,P73*Parameters!$L$5)</f>
        <v>4.4000000000000004</v>
      </c>
      <c r="IY73" s="173">
        <f t="shared" si="49"/>
        <v>0.4295454545454544</v>
      </c>
    </row>
    <row r="74" spans="1:259" ht="15" customHeight="1">
      <c r="A74" s="158" t="s">
        <v>1072</v>
      </c>
      <c r="B74" s="159" t="s">
        <v>1073</v>
      </c>
      <c r="D74" s="159" t="s">
        <v>221</v>
      </c>
      <c r="E74" s="159" t="s">
        <v>222</v>
      </c>
      <c r="F74" s="159" t="s">
        <v>222</v>
      </c>
      <c r="G74" s="159" t="s">
        <v>222</v>
      </c>
      <c r="H74" s="159" t="s">
        <v>1074</v>
      </c>
      <c r="I74" s="159" t="s">
        <v>1075</v>
      </c>
      <c r="J74" s="159" t="s">
        <v>467</v>
      </c>
      <c r="K74" s="159" t="s">
        <v>830</v>
      </c>
      <c r="L74" s="159" t="s">
        <v>1076</v>
      </c>
      <c r="M74" s="159">
        <v>1</v>
      </c>
      <c r="N74" s="159">
        <v>2</v>
      </c>
      <c r="O74" s="159">
        <v>1</v>
      </c>
      <c r="P74" s="159">
        <v>0</v>
      </c>
      <c r="Q74" s="159" t="s">
        <v>253</v>
      </c>
      <c r="R74" s="159">
        <v>0</v>
      </c>
      <c r="S74" s="159">
        <v>0</v>
      </c>
      <c r="T74" s="159">
        <v>0</v>
      </c>
      <c r="U74" s="159">
        <v>0</v>
      </c>
      <c r="V74" s="159">
        <v>0</v>
      </c>
      <c r="W74" s="159">
        <v>1</v>
      </c>
      <c r="X74" s="159">
        <v>0</v>
      </c>
      <c r="Y74" s="159" t="s">
        <v>1077</v>
      </c>
      <c r="Z74" s="159">
        <v>634044716</v>
      </c>
      <c r="AA74" s="160" t="s">
        <v>230</v>
      </c>
      <c r="AB74" s="160" t="s">
        <v>231</v>
      </c>
      <c r="AC74" s="160" t="s">
        <v>232</v>
      </c>
      <c r="AD74" s="160">
        <v>3</v>
      </c>
      <c r="AE74" s="160"/>
      <c r="AF74" s="160">
        <f t="shared" si="25"/>
        <v>21</v>
      </c>
      <c r="AG74" s="160" t="s">
        <v>233</v>
      </c>
      <c r="AH74" s="160"/>
      <c r="AI74" s="161" t="s">
        <v>234</v>
      </c>
      <c r="AJ74" s="162"/>
      <c r="AK74" s="161"/>
      <c r="AL74" s="161"/>
      <c r="AM74" s="161"/>
      <c r="AN74" s="161"/>
      <c r="AO74" s="163" t="s">
        <v>235</v>
      </c>
      <c r="AU74" s="164" t="s">
        <v>236</v>
      </c>
      <c r="AV74" s="164"/>
      <c r="AW74" s="164"/>
      <c r="AX74" s="164"/>
      <c r="AY74" s="164"/>
      <c r="AZ74" s="164"/>
      <c r="BA74" s="164"/>
      <c r="BB74" s="159" t="s">
        <v>1078</v>
      </c>
      <c r="BC74" s="163" t="s">
        <v>222</v>
      </c>
      <c r="BD74" s="163" t="s">
        <v>830</v>
      </c>
      <c r="BE74" s="163">
        <v>15.13</v>
      </c>
      <c r="BF74" s="163" t="s">
        <v>1079</v>
      </c>
      <c r="BG74" s="163">
        <v>0</v>
      </c>
      <c r="BH74" s="163">
        <v>13.32</v>
      </c>
      <c r="BI74" s="163" t="s">
        <v>1080</v>
      </c>
      <c r="BJ74" s="163">
        <v>0</v>
      </c>
      <c r="BK74" s="163">
        <v>10.75</v>
      </c>
      <c r="BL74" s="163" t="s">
        <v>1081</v>
      </c>
      <c r="BM74" s="163">
        <v>0</v>
      </c>
      <c r="BN74" s="165">
        <v>8.9</v>
      </c>
      <c r="BO74" s="166" t="s">
        <v>559</v>
      </c>
      <c r="BP74" s="164"/>
      <c r="BQ74" s="164"/>
      <c r="BR74" s="164"/>
      <c r="BS74" s="164"/>
      <c r="BT74" s="164"/>
      <c r="BU74" s="164"/>
      <c r="BV74" s="164"/>
      <c r="BW74" s="164"/>
      <c r="BX74" s="164"/>
      <c r="BY74" s="164"/>
      <c r="BZ74" s="164"/>
      <c r="CA74" s="164"/>
      <c r="CB74" s="164"/>
      <c r="CC74" s="164"/>
      <c r="CD74" s="164"/>
      <c r="CE74" s="164"/>
      <c r="CF74" s="164"/>
      <c r="CG74" s="164"/>
      <c r="CH74" s="164"/>
      <c r="CI74" s="164"/>
      <c r="CJ74" s="164"/>
      <c r="CK74" s="164"/>
      <c r="CL74" s="164"/>
      <c r="CM74" s="164"/>
      <c r="CN74" s="164"/>
      <c r="CO74" s="164"/>
      <c r="CP74" s="164"/>
      <c r="CQ74" s="164"/>
      <c r="CR74" s="164"/>
      <c r="CS74" s="164"/>
      <c r="CT74" s="164"/>
      <c r="CU74" s="164"/>
      <c r="CV74" s="164"/>
      <c r="CW74" s="164"/>
      <c r="CX74" s="164"/>
      <c r="CY74" s="164"/>
      <c r="CZ74" s="164"/>
      <c r="DA74" s="167"/>
      <c r="DB74" s="168" t="s">
        <v>241</v>
      </c>
      <c r="DC74" s="163"/>
      <c r="DD74" s="163"/>
      <c r="DE74" s="163"/>
      <c r="DF74" s="163"/>
      <c r="DG74" s="163"/>
      <c r="DH74" s="163"/>
      <c r="DI74" s="163"/>
      <c r="DJ74" s="163"/>
      <c r="DK74" s="163"/>
      <c r="DL74" s="163"/>
      <c r="DM74" s="163"/>
      <c r="DN74" s="161" t="s">
        <v>241</v>
      </c>
      <c r="DO74" s="161"/>
      <c r="DP74" s="161"/>
      <c r="DQ74" s="161"/>
      <c r="DR74" s="161"/>
      <c r="DS74" s="161"/>
      <c r="DT74" s="161"/>
      <c r="DU74" s="161"/>
      <c r="DV74" s="161"/>
      <c r="DW74" s="161"/>
      <c r="DX74" s="161"/>
      <c r="DY74" s="161"/>
      <c r="DZ74" s="159" t="s">
        <v>241</v>
      </c>
      <c r="EL74" s="159" t="s">
        <v>241</v>
      </c>
      <c r="HN74" s="159">
        <v>72932766</v>
      </c>
      <c r="HO74" s="159" t="s">
        <v>1082</v>
      </c>
      <c r="HP74" s="159" t="s">
        <v>1083</v>
      </c>
      <c r="HR74" s="159" t="s">
        <v>244</v>
      </c>
      <c r="HS74" s="159" t="s">
        <v>245</v>
      </c>
      <c r="HT74" s="159" t="s">
        <v>264</v>
      </c>
      <c r="HV74" s="159">
        <v>94</v>
      </c>
      <c r="HW74" s="169">
        <f t="shared" si="26"/>
        <v>1.8100000000000005</v>
      </c>
      <c r="HX74" s="169">
        <f t="shared" si="27"/>
        <v>2.5700000000000003</v>
      </c>
      <c r="HY74" s="169">
        <f t="shared" si="28"/>
        <v>1.8499999999999996</v>
      </c>
      <c r="HZ74" s="169">
        <f t="shared" si="29"/>
        <v>0</v>
      </c>
      <c r="IA74" s="169">
        <f t="shared" si="30"/>
        <v>0</v>
      </c>
      <c r="IB74" s="169">
        <f t="shared" si="31"/>
        <v>0</v>
      </c>
      <c r="IC74" s="169">
        <f t="shared" si="32"/>
        <v>0</v>
      </c>
      <c r="ID74" s="169">
        <f t="shared" si="33"/>
        <v>0</v>
      </c>
      <c r="IE74" s="169">
        <f t="shared" si="34"/>
        <v>0</v>
      </c>
      <c r="IF74" s="169">
        <f t="shared" si="35"/>
        <v>0</v>
      </c>
      <c r="IG74" s="169">
        <f t="shared" si="36"/>
        <v>0</v>
      </c>
      <c r="IH74" s="169">
        <f t="shared" si="37"/>
        <v>0</v>
      </c>
      <c r="II74" s="164">
        <f t="shared" si="38"/>
        <v>2.0766666666666667</v>
      </c>
      <c r="IJ74" s="164">
        <f t="shared" si="39"/>
        <v>0</v>
      </c>
      <c r="IK74" s="164">
        <f t="shared" si="40"/>
        <v>0</v>
      </c>
      <c r="IL74" s="164">
        <f t="shared" si="41"/>
        <v>0</v>
      </c>
      <c r="IM74" s="170">
        <f>(II74/1000)*Parameters!$H$2</f>
        <v>6.1261666666666663E-5</v>
      </c>
      <c r="IN74" s="170">
        <f>(IJ74/1000)*Parameters!$H$4</f>
        <v>0</v>
      </c>
      <c r="IO74" s="170">
        <f>(IK74/1000)*Parameters!$H$3</f>
        <v>0</v>
      </c>
      <c r="IP74" s="170">
        <f>(IL74/1000)*Parameters!$H$5</f>
        <v>0</v>
      </c>
      <c r="IQ74" s="171">
        <f t="shared" si="42"/>
        <v>6.1261666666666663E-5</v>
      </c>
      <c r="IR74" s="128">
        <f t="shared" si="43"/>
        <v>1</v>
      </c>
      <c r="IS74" s="128">
        <f t="shared" si="44"/>
        <v>0</v>
      </c>
      <c r="IT74" s="128">
        <f t="shared" si="45"/>
        <v>0</v>
      </c>
      <c r="IU74" s="128">
        <f t="shared" si="46"/>
        <v>0</v>
      </c>
      <c r="IV74" s="172">
        <f t="shared" si="47"/>
        <v>44139</v>
      </c>
      <c r="IW74" s="172">
        <f t="shared" si="48"/>
        <v>44143</v>
      </c>
      <c r="IX74" s="173">
        <f>SUM(M74*Parameters!$L$2,N74*Parameters!$L$3,O74*Parameters!$L$4,P74*Parameters!$L$5)</f>
        <v>3.1</v>
      </c>
      <c r="IY74" s="173">
        <f t="shared" si="49"/>
        <v>0.6698924731182796</v>
      </c>
    </row>
    <row r="75" spans="1:259" ht="15" customHeight="1">
      <c r="A75" s="158" t="s">
        <v>1084</v>
      </c>
      <c r="B75" s="159" t="s">
        <v>1085</v>
      </c>
      <c r="D75" s="159" t="s">
        <v>221</v>
      </c>
      <c r="E75" s="159" t="s">
        <v>222</v>
      </c>
      <c r="F75" s="159" t="s">
        <v>222</v>
      </c>
      <c r="G75" s="159" t="s">
        <v>222</v>
      </c>
      <c r="H75" s="159" t="s">
        <v>1086</v>
      </c>
      <c r="I75" s="159" t="s">
        <v>1087</v>
      </c>
      <c r="J75" s="159" t="s">
        <v>225</v>
      </c>
      <c r="K75" s="159" t="s">
        <v>1088</v>
      </c>
      <c r="L75" s="159" t="s">
        <v>1089</v>
      </c>
      <c r="M75" s="159">
        <v>3</v>
      </c>
      <c r="N75" s="159">
        <v>2</v>
      </c>
      <c r="O75" s="159">
        <v>3</v>
      </c>
      <c r="P75" s="159">
        <v>0</v>
      </c>
      <c r="Q75" s="159" t="s">
        <v>1090</v>
      </c>
      <c r="R75" s="159">
        <v>0</v>
      </c>
      <c r="S75" s="159">
        <v>0</v>
      </c>
      <c r="T75" s="159">
        <v>1</v>
      </c>
      <c r="U75" s="159">
        <v>0</v>
      </c>
      <c r="V75" s="159">
        <v>0</v>
      </c>
      <c r="W75" s="159">
        <v>0</v>
      </c>
      <c r="X75" s="159">
        <v>0</v>
      </c>
      <c r="Y75" s="159" t="s">
        <v>1091</v>
      </c>
      <c r="Z75" s="159">
        <v>615417202</v>
      </c>
      <c r="AA75" s="160" t="s">
        <v>230</v>
      </c>
      <c r="AB75" s="160" t="s">
        <v>231</v>
      </c>
      <c r="AC75" s="160" t="s">
        <v>232</v>
      </c>
      <c r="AD75" s="160">
        <v>2.5</v>
      </c>
      <c r="AE75" s="160"/>
      <c r="AF75" s="160">
        <f t="shared" si="25"/>
        <v>17.5</v>
      </c>
      <c r="AG75" s="160" t="s">
        <v>233</v>
      </c>
      <c r="AH75" s="160"/>
      <c r="AI75" s="161" t="s">
        <v>234</v>
      </c>
      <c r="AJ75" s="162"/>
      <c r="AK75" s="161"/>
      <c r="AL75" s="161"/>
      <c r="AM75" s="161"/>
      <c r="AN75" s="161"/>
      <c r="AO75" s="163" t="s">
        <v>235</v>
      </c>
      <c r="AU75" s="164" t="s">
        <v>236</v>
      </c>
      <c r="AV75" s="164"/>
      <c r="AW75" s="164"/>
      <c r="AX75" s="164"/>
      <c r="AY75" s="164"/>
      <c r="AZ75" s="164"/>
      <c r="BA75" s="164"/>
      <c r="BB75" s="159" t="s">
        <v>726</v>
      </c>
      <c r="BC75" s="163" t="s">
        <v>222</v>
      </c>
      <c r="BD75" s="163" t="s">
        <v>1088</v>
      </c>
      <c r="BE75" s="163">
        <v>21.61</v>
      </c>
      <c r="BF75" s="163" t="s">
        <v>1092</v>
      </c>
      <c r="BG75" s="163"/>
      <c r="BH75" s="163">
        <v>18.690000000000001</v>
      </c>
      <c r="BI75" s="163" t="s">
        <v>1093</v>
      </c>
      <c r="BJ75" s="163"/>
      <c r="BK75" s="163">
        <v>15.58</v>
      </c>
      <c r="BL75" s="163" t="s">
        <v>1094</v>
      </c>
      <c r="BM75" s="163"/>
      <c r="BN75" s="165">
        <v>12.46</v>
      </c>
      <c r="BO75" s="166"/>
      <c r="BP75" s="164"/>
      <c r="BQ75" s="164"/>
      <c r="BR75" s="164"/>
      <c r="BS75" s="164"/>
      <c r="BT75" s="164"/>
      <c r="BU75" s="164"/>
      <c r="BV75" s="164"/>
      <c r="BW75" s="164"/>
      <c r="BX75" s="164"/>
      <c r="BY75" s="164"/>
      <c r="BZ75" s="164"/>
      <c r="CA75" s="164"/>
      <c r="CB75" s="164"/>
      <c r="CC75" s="164"/>
      <c r="CD75" s="164"/>
      <c r="CE75" s="164"/>
      <c r="CF75" s="164"/>
      <c r="CG75" s="164"/>
      <c r="CH75" s="164"/>
      <c r="CI75" s="164"/>
      <c r="CJ75" s="164"/>
      <c r="CK75" s="164"/>
      <c r="CL75" s="164"/>
      <c r="CM75" s="164"/>
      <c r="CN75" s="164"/>
      <c r="CO75" s="164"/>
      <c r="CP75" s="164"/>
      <c r="CQ75" s="164"/>
      <c r="CR75" s="164"/>
      <c r="CS75" s="164"/>
      <c r="CT75" s="164"/>
      <c r="CU75" s="164"/>
      <c r="CV75" s="164"/>
      <c r="CW75" s="164"/>
      <c r="CX75" s="164"/>
      <c r="CY75" s="164"/>
      <c r="CZ75" s="164"/>
      <c r="DA75" s="167"/>
      <c r="DB75" s="168" t="s">
        <v>241</v>
      </c>
      <c r="DC75" s="163"/>
      <c r="DD75" s="163"/>
      <c r="DE75" s="163"/>
      <c r="DF75" s="163"/>
      <c r="DG75" s="163"/>
      <c r="DH75" s="163"/>
      <c r="DI75" s="163"/>
      <c r="DJ75" s="163"/>
      <c r="DK75" s="163"/>
      <c r="DL75" s="163"/>
      <c r="DM75" s="163"/>
      <c r="DN75" s="161"/>
      <c r="DO75" s="161"/>
      <c r="DP75" s="161"/>
      <c r="DQ75" s="161"/>
      <c r="DR75" s="161"/>
      <c r="DS75" s="161"/>
      <c r="DT75" s="161"/>
      <c r="DU75" s="161"/>
      <c r="DV75" s="161"/>
      <c r="DW75" s="161"/>
      <c r="DX75" s="161"/>
      <c r="DY75" s="161"/>
      <c r="HN75" s="159">
        <v>75692239</v>
      </c>
      <c r="HO75" s="159" t="s">
        <v>1095</v>
      </c>
      <c r="HP75" s="159" t="s">
        <v>1096</v>
      </c>
      <c r="HR75" s="159" t="s">
        <v>244</v>
      </c>
      <c r="HS75" s="159" t="s">
        <v>245</v>
      </c>
      <c r="HV75" s="159">
        <v>95</v>
      </c>
      <c r="HW75" s="169">
        <f t="shared" si="26"/>
        <v>2.9199999999999982</v>
      </c>
      <c r="HX75" s="169">
        <f t="shared" si="27"/>
        <v>3.1100000000000012</v>
      </c>
      <c r="HY75" s="169">
        <f t="shared" si="28"/>
        <v>3.1199999999999992</v>
      </c>
      <c r="HZ75" s="169">
        <f t="shared" si="29"/>
        <v>0</v>
      </c>
      <c r="IA75" s="169">
        <f t="shared" si="30"/>
        <v>0</v>
      </c>
      <c r="IB75" s="169">
        <f t="shared" si="31"/>
        <v>0</v>
      </c>
      <c r="IC75" s="169">
        <f t="shared" si="32"/>
        <v>0</v>
      </c>
      <c r="ID75" s="169">
        <f t="shared" si="33"/>
        <v>0</v>
      </c>
      <c r="IE75" s="169">
        <f t="shared" si="34"/>
        <v>0</v>
      </c>
      <c r="IF75" s="169">
        <f t="shared" si="35"/>
        <v>0</v>
      </c>
      <c r="IG75" s="169">
        <f t="shared" si="36"/>
        <v>0</v>
      </c>
      <c r="IH75" s="169">
        <f t="shared" si="37"/>
        <v>0</v>
      </c>
      <c r="II75" s="164">
        <f t="shared" si="38"/>
        <v>3.0499999999999994</v>
      </c>
      <c r="IJ75" s="164">
        <f t="shared" si="39"/>
        <v>0</v>
      </c>
      <c r="IK75" s="164">
        <f t="shared" si="40"/>
        <v>0</v>
      </c>
      <c r="IL75" s="164">
        <f t="shared" si="41"/>
        <v>0</v>
      </c>
      <c r="IM75" s="170">
        <f>(II75/1000)*Parameters!$H$2</f>
        <v>8.9974999999999978E-5</v>
      </c>
      <c r="IN75" s="170">
        <f>(IJ75/1000)*Parameters!$H$4</f>
        <v>0</v>
      </c>
      <c r="IO75" s="170">
        <f>(IK75/1000)*Parameters!$H$3</f>
        <v>0</v>
      </c>
      <c r="IP75" s="170">
        <f>(IL75/1000)*Parameters!$H$5</f>
        <v>0</v>
      </c>
      <c r="IQ75" s="171">
        <f t="shared" si="42"/>
        <v>8.9974999999999978E-5</v>
      </c>
      <c r="IR75" s="128">
        <f t="shared" si="43"/>
        <v>1</v>
      </c>
      <c r="IS75" s="128">
        <f t="shared" si="44"/>
        <v>0</v>
      </c>
      <c r="IT75" s="128">
        <f t="shared" si="45"/>
        <v>0</v>
      </c>
      <c r="IU75" s="128">
        <f t="shared" si="46"/>
        <v>0</v>
      </c>
      <c r="IV75" s="172">
        <f t="shared" si="47"/>
        <v>44158</v>
      </c>
      <c r="IW75" s="172">
        <f t="shared" si="48"/>
        <v>44164</v>
      </c>
      <c r="IX75" s="173">
        <f>SUM(M75*Parameters!$L$2,N75*Parameters!$L$3,O75*Parameters!$L$4,P75*Parameters!$L$5)</f>
        <v>6.1</v>
      </c>
      <c r="IY75" s="173">
        <f t="shared" si="49"/>
        <v>0.49999999999999994</v>
      </c>
    </row>
    <row r="76" spans="1:259" ht="15" customHeight="1">
      <c r="A76" s="158" t="s">
        <v>1097</v>
      </c>
      <c r="B76" s="159" t="s">
        <v>1098</v>
      </c>
      <c r="D76" s="159" t="s">
        <v>221</v>
      </c>
      <c r="E76" s="159" t="s">
        <v>222</v>
      </c>
      <c r="F76" s="159" t="s">
        <v>222</v>
      </c>
      <c r="G76" s="159" t="s">
        <v>222</v>
      </c>
      <c r="H76" s="159" t="s">
        <v>1086</v>
      </c>
      <c r="I76" s="159" t="s">
        <v>1087</v>
      </c>
      <c r="J76" s="159" t="s">
        <v>225</v>
      </c>
      <c r="K76" s="159" t="s">
        <v>1099</v>
      </c>
      <c r="L76" s="159" t="s">
        <v>1100</v>
      </c>
      <c r="M76" s="159">
        <v>5</v>
      </c>
      <c r="N76" s="159">
        <v>1</v>
      </c>
      <c r="O76" s="159">
        <v>1</v>
      </c>
      <c r="P76" s="159">
        <v>0</v>
      </c>
      <c r="Q76" s="159" t="s">
        <v>1090</v>
      </c>
      <c r="R76" s="159">
        <v>0</v>
      </c>
      <c r="S76" s="159">
        <v>0</v>
      </c>
      <c r="T76" s="159">
        <v>1</v>
      </c>
      <c r="U76" s="159">
        <v>0</v>
      </c>
      <c r="V76" s="159">
        <v>0</v>
      </c>
      <c r="W76" s="159">
        <v>0</v>
      </c>
      <c r="X76" s="159">
        <v>0</v>
      </c>
      <c r="Y76" s="159" t="s">
        <v>1101</v>
      </c>
      <c r="Z76" s="159">
        <v>615686677</v>
      </c>
      <c r="AA76" s="160" t="s">
        <v>230</v>
      </c>
      <c r="AB76" s="160" t="s">
        <v>231</v>
      </c>
      <c r="AC76" s="160" t="s">
        <v>232</v>
      </c>
      <c r="AD76" s="160">
        <v>2</v>
      </c>
      <c r="AE76" s="160"/>
      <c r="AF76" s="160">
        <f t="shared" si="25"/>
        <v>14</v>
      </c>
      <c r="AG76" s="160" t="s">
        <v>233</v>
      </c>
      <c r="AH76" s="160"/>
      <c r="AI76" s="161" t="s">
        <v>234</v>
      </c>
      <c r="AJ76" s="162"/>
      <c r="AK76" s="161"/>
      <c r="AL76" s="161"/>
      <c r="AM76" s="161"/>
      <c r="AN76" s="161"/>
      <c r="AO76" s="163" t="s">
        <v>235</v>
      </c>
      <c r="AU76" s="164" t="s">
        <v>236</v>
      </c>
      <c r="AV76" s="164"/>
      <c r="AW76" s="164"/>
      <c r="AX76" s="164"/>
      <c r="AY76" s="164"/>
      <c r="AZ76" s="164"/>
      <c r="BA76" s="164"/>
      <c r="BB76" s="159" t="s">
        <v>726</v>
      </c>
      <c r="BC76" s="163" t="s">
        <v>222</v>
      </c>
      <c r="BD76" s="163" t="s">
        <v>1102</v>
      </c>
      <c r="BE76" s="163">
        <v>36.68</v>
      </c>
      <c r="BF76" s="163" t="s">
        <v>1103</v>
      </c>
      <c r="BG76" s="163"/>
      <c r="BH76" s="163">
        <v>33.5</v>
      </c>
      <c r="BI76" s="163" t="s">
        <v>1104</v>
      </c>
      <c r="BJ76" s="163"/>
      <c r="BK76" s="163">
        <v>29.64</v>
      </c>
      <c r="BL76" s="163" t="s">
        <v>1105</v>
      </c>
      <c r="BM76" s="163"/>
      <c r="BN76" s="165">
        <v>26.17</v>
      </c>
      <c r="BO76" s="166"/>
      <c r="BP76" s="164"/>
      <c r="BQ76" s="164"/>
      <c r="BR76" s="164"/>
      <c r="BS76" s="164"/>
      <c r="BT76" s="164"/>
      <c r="BU76" s="164"/>
      <c r="BV76" s="164"/>
      <c r="BW76" s="164"/>
      <c r="BX76" s="164"/>
      <c r="BY76" s="164"/>
      <c r="BZ76" s="164"/>
      <c r="CA76" s="164"/>
      <c r="CB76" s="164"/>
      <c r="CC76" s="164"/>
      <c r="CD76" s="164"/>
      <c r="CE76" s="164"/>
      <c r="CF76" s="164"/>
      <c r="CG76" s="164"/>
      <c r="CH76" s="164"/>
      <c r="CI76" s="164"/>
      <c r="CJ76" s="164"/>
      <c r="CK76" s="164"/>
      <c r="CL76" s="164"/>
      <c r="CM76" s="164"/>
      <c r="CN76" s="164"/>
      <c r="CO76" s="164"/>
      <c r="CP76" s="164"/>
      <c r="CQ76" s="164"/>
      <c r="CR76" s="164"/>
      <c r="CS76" s="164"/>
      <c r="CT76" s="164"/>
      <c r="CU76" s="164"/>
      <c r="CV76" s="164"/>
      <c r="CW76" s="164"/>
      <c r="CX76" s="164"/>
      <c r="CY76" s="164"/>
      <c r="CZ76" s="164"/>
      <c r="DA76" s="167"/>
      <c r="DB76" s="168" t="s">
        <v>241</v>
      </c>
      <c r="DC76" s="163"/>
      <c r="DD76" s="163"/>
      <c r="DE76" s="163"/>
      <c r="DF76" s="163"/>
      <c r="DG76" s="163"/>
      <c r="DH76" s="163"/>
      <c r="DI76" s="163"/>
      <c r="DJ76" s="163"/>
      <c r="DK76" s="163"/>
      <c r="DL76" s="163"/>
      <c r="DM76" s="163"/>
      <c r="DN76" s="161"/>
      <c r="DO76" s="161"/>
      <c r="DP76" s="161"/>
      <c r="DQ76" s="161"/>
      <c r="DR76" s="161"/>
      <c r="DS76" s="161"/>
      <c r="DT76" s="161"/>
      <c r="DU76" s="161"/>
      <c r="DV76" s="161"/>
      <c r="DW76" s="161"/>
      <c r="DX76" s="161"/>
      <c r="DY76" s="161"/>
      <c r="HN76" s="159">
        <v>75694082</v>
      </c>
      <c r="HO76" s="159" t="s">
        <v>1106</v>
      </c>
      <c r="HP76" s="159" t="s">
        <v>1107</v>
      </c>
      <c r="HR76" s="159" t="s">
        <v>244</v>
      </c>
      <c r="HS76" s="159" t="s">
        <v>245</v>
      </c>
      <c r="HV76" s="159">
        <v>96</v>
      </c>
      <c r="HW76" s="169">
        <f t="shared" si="26"/>
        <v>3.1799999999999997</v>
      </c>
      <c r="HX76" s="169">
        <f t="shared" si="27"/>
        <v>3.8599999999999994</v>
      </c>
      <c r="HY76" s="169">
        <f t="shared" si="28"/>
        <v>3.4699999999999989</v>
      </c>
      <c r="HZ76" s="169">
        <f t="shared" si="29"/>
        <v>0</v>
      </c>
      <c r="IA76" s="169">
        <f t="shared" si="30"/>
        <v>0</v>
      </c>
      <c r="IB76" s="169">
        <f t="shared" si="31"/>
        <v>0</v>
      </c>
      <c r="IC76" s="169">
        <f t="shared" si="32"/>
        <v>0</v>
      </c>
      <c r="ID76" s="169">
        <f t="shared" si="33"/>
        <v>0</v>
      </c>
      <c r="IE76" s="169">
        <f t="shared" si="34"/>
        <v>0</v>
      </c>
      <c r="IF76" s="169">
        <f t="shared" si="35"/>
        <v>0</v>
      </c>
      <c r="IG76" s="169">
        <f t="shared" si="36"/>
        <v>0</v>
      </c>
      <c r="IH76" s="169">
        <f t="shared" si="37"/>
        <v>0</v>
      </c>
      <c r="II76" s="164">
        <f t="shared" si="38"/>
        <v>3.5033333333333325</v>
      </c>
      <c r="IJ76" s="164">
        <f t="shared" si="39"/>
        <v>0</v>
      </c>
      <c r="IK76" s="164">
        <f t="shared" si="40"/>
        <v>0</v>
      </c>
      <c r="IL76" s="164">
        <f t="shared" si="41"/>
        <v>0</v>
      </c>
      <c r="IM76" s="170">
        <f>(II76/1000)*Parameters!$H$2</f>
        <v>1.0334833333333331E-4</v>
      </c>
      <c r="IN76" s="170">
        <f>(IJ76/1000)*Parameters!$H$4</f>
        <v>0</v>
      </c>
      <c r="IO76" s="170">
        <f>(IK76/1000)*Parameters!$H$3</f>
        <v>0</v>
      </c>
      <c r="IP76" s="170">
        <f>(IL76/1000)*Parameters!$H$5</f>
        <v>0</v>
      </c>
      <c r="IQ76" s="171">
        <f t="shared" si="42"/>
        <v>1.0334833333333331E-4</v>
      </c>
      <c r="IR76" s="128">
        <f t="shared" si="43"/>
        <v>1</v>
      </c>
      <c r="IS76" s="128">
        <f t="shared" si="44"/>
        <v>0</v>
      </c>
      <c r="IT76" s="128">
        <f t="shared" si="45"/>
        <v>0</v>
      </c>
      <c r="IU76" s="128">
        <f t="shared" si="46"/>
        <v>0</v>
      </c>
      <c r="IV76" s="172">
        <f t="shared" si="47"/>
        <v>44158</v>
      </c>
      <c r="IW76" s="172">
        <f t="shared" si="48"/>
        <v>44164</v>
      </c>
      <c r="IX76" s="173">
        <f>SUM(M76*Parameters!$L$2,N76*Parameters!$L$3,O76*Parameters!$L$4,P76*Parameters!$L$5)</f>
        <v>4.3</v>
      </c>
      <c r="IY76" s="173">
        <f t="shared" si="49"/>
        <v>0.81472868217054251</v>
      </c>
    </row>
    <row r="77" spans="1:259" ht="15" customHeight="1">
      <c r="A77" s="158" t="s">
        <v>1108</v>
      </c>
      <c r="B77" s="159" t="s">
        <v>1109</v>
      </c>
      <c r="D77" s="159" t="s">
        <v>221</v>
      </c>
      <c r="E77" s="159" t="s">
        <v>222</v>
      </c>
      <c r="F77" s="159" t="s">
        <v>222</v>
      </c>
      <c r="G77" s="159" t="s">
        <v>222</v>
      </c>
      <c r="H77" s="159" t="s">
        <v>1086</v>
      </c>
      <c r="I77" s="159" t="s">
        <v>1087</v>
      </c>
      <c r="J77" s="159" t="s">
        <v>225</v>
      </c>
      <c r="K77" s="159" t="s">
        <v>1110</v>
      </c>
      <c r="L77" s="159" t="s">
        <v>1111</v>
      </c>
      <c r="M77" s="159">
        <v>5</v>
      </c>
      <c r="N77" s="159">
        <v>1</v>
      </c>
      <c r="O77" s="159">
        <v>1</v>
      </c>
      <c r="P77" s="159">
        <v>0</v>
      </c>
      <c r="Q77" s="159" t="s">
        <v>1090</v>
      </c>
      <c r="R77" s="159">
        <v>0</v>
      </c>
      <c r="S77" s="159">
        <v>0</v>
      </c>
      <c r="T77" s="159">
        <v>1</v>
      </c>
      <c r="U77" s="159">
        <v>0</v>
      </c>
      <c r="V77" s="159">
        <v>0</v>
      </c>
      <c r="W77" s="159">
        <v>0</v>
      </c>
      <c r="X77" s="159">
        <v>0</v>
      </c>
      <c r="Y77" s="159" t="s">
        <v>1112</v>
      </c>
      <c r="Z77" s="159">
        <v>615605828</v>
      </c>
      <c r="AA77" s="160" t="s">
        <v>230</v>
      </c>
      <c r="AB77" s="160" t="s">
        <v>231</v>
      </c>
      <c r="AC77" s="160" t="s">
        <v>232</v>
      </c>
      <c r="AD77" s="160">
        <v>3.5</v>
      </c>
      <c r="AE77" s="160"/>
      <c r="AF77" s="160">
        <f t="shared" si="25"/>
        <v>24.5</v>
      </c>
      <c r="AG77" s="160" t="s">
        <v>233</v>
      </c>
      <c r="AH77" s="160"/>
      <c r="AI77" s="161" t="s">
        <v>234</v>
      </c>
      <c r="AJ77" s="162"/>
      <c r="AK77" s="161"/>
      <c r="AL77" s="161"/>
      <c r="AM77" s="161"/>
      <c r="AN77" s="161"/>
      <c r="AO77" s="163" t="s">
        <v>235</v>
      </c>
      <c r="AU77" s="164" t="s">
        <v>236</v>
      </c>
      <c r="AV77" s="164"/>
      <c r="AW77" s="164"/>
      <c r="AX77" s="164"/>
      <c r="AY77" s="164"/>
      <c r="AZ77" s="164"/>
      <c r="BA77" s="164"/>
      <c r="BB77" s="159" t="s">
        <v>370</v>
      </c>
      <c r="BC77" s="163" t="s">
        <v>222</v>
      </c>
      <c r="BD77" s="163" t="s">
        <v>1113</v>
      </c>
      <c r="BE77" s="163">
        <v>20.68</v>
      </c>
      <c r="BF77" s="163" t="s">
        <v>1114</v>
      </c>
      <c r="BG77" s="163"/>
      <c r="BH77" s="163">
        <v>16.510000000000002</v>
      </c>
      <c r="BI77" s="163" t="s">
        <v>1115</v>
      </c>
      <c r="BJ77" s="163"/>
      <c r="BK77" s="163">
        <v>12.44</v>
      </c>
      <c r="BL77" s="163" t="s">
        <v>1116</v>
      </c>
      <c r="BM77" s="163"/>
      <c r="BN77" s="165">
        <v>8.27</v>
      </c>
      <c r="BO77" s="166"/>
      <c r="BP77" s="164"/>
      <c r="BQ77" s="164"/>
      <c r="BR77" s="164"/>
      <c r="BS77" s="164"/>
      <c r="BT77" s="164"/>
      <c r="BU77" s="164"/>
      <c r="BV77" s="164"/>
      <c r="BW77" s="164"/>
      <c r="BX77" s="164"/>
      <c r="BY77" s="164"/>
      <c r="BZ77" s="164"/>
      <c r="CA77" s="164"/>
      <c r="CB77" s="164"/>
      <c r="CC77" s="164"/>
      <c r="CD77" s="164"/>
      <c r="CE77" s="164"/>
      <c r="CF77" s="164"/>
      <c r="CG77" s="164"/>
      <c r="CH77" s="164"/>
      <c r="CI77" s="164"/>
      <c r="CJ77" s="164"/>
      <c r="CK77" s="164"/>
      <c r="CL77" s="164"/>
      <c r="CM77" s="164"/>
      <c r="CN77" s="164"/>
      <c r="CO77" s="164"/>
      <c r="CP77" s="164"/>
      <c r="CQ77" s="164"/>
      <c r="CR77" s="164"/>
      <c r="CS77" s="164"/>
      <c r="CT77" s="164"/>
      <c r="CU77" s="164"/>
      <c r="CV77" s="164"/>
      <c r="CW77" s="164"/>
      <c r="CX77" s="164"/>
      <c r="CY77" s="164"/>
      <c r="CZ77" s="164"/>
      <c r="DA77" s="167"/>
      <c r="DB77" s="168" t="s">
        <v>241</v>
      </c>
      <c r="DC77" s="163"/>
      <c r="DD77" s="163"/>
      <c r="DE77" s="163"/>
      <c r="DF77" s="163"/>
      <c r="DG77" s="163"/>
      <c r="DH77" s="163"/>
      <c r="DI77" s="163"/>
      <c r="DJ77" s="163"/>
      <c r="DK77" s="163"/>
      <c r="DL77" s="163"/>
      <c r="DM77" s="163"/>
      <c r="DN77" s="161"/>
      <c r="DO77" s="161"/>
      <c r="DP77" s="161"/>
      <c r="DQ77" s="161"/>
      <c r="DR77" s="161"/>
      <c r="DS77" s="161"/>
      <c r="DT77" s="161"/>
      <c r="DU77" s="161"/>
      <c r="DV77" s="161"/>
      <c r="DW77" s="161"/>
      <c r="DX77" s="161"/>
      <c r="DY77" s="161"/>
      <c r="HN77" s="159">
        <v>75695310</v>
      </c>
      <c r="HO77" s="159" t="s">
        <v>1117</v>
      </c>
      <c r="HP77" s="159" t="s">
        <v>1118</v>
      </c>
      <c r="HR77" s="159" t="s">
        <v>244</v>
      </c>
      <c r="HS77" s="159" t="s">
        <v>245</v>
      </c>
      <c r="HV77" s="159">
        <v>97</v>
      </c>
      <c r="HW77" s="169">
        <f t="shared" si="26"/>
        <v>4.1699999999999982</v>
      </c>
      <c r="HX77" s="169">
        <f t="shared" si="27"/>
        <v>4.0700000000000021</v>
      </c>
      <c r="HY77" s="169">
        <f t="shared" si="28"/>
        <v>4.17</v>
      </c>
      <c r="HZ77" s="169">
        <f t="shared" si="29"/>
        <v>0</v>
      </c>
      <c r="IA77" s="169">
        <f t="shared" si="30"/>
        <v>0</v>
      </c>
      <c r="IB77" s="169">
        <f t="shared" si="31"/>
        <v>0</v>
      </c>
      <c r="IC77" s="169">
        <f t="shared" si="32"/>
        <v>0</v>
      </c>
      <c r="ID77" s="169">
        <f t="shared" si="33"/>
        <v>0</v>
      </c>
      <c r="IE77" s="169">
        <f t="shared" si="34"/>
        <v>0</v>
      </c>
      <c r="IF77" s="169">
        <f t="shared" si="35"/>
        <v>0</v>
      </c>
      <c r="IG77" s="169">
        <f t="shared" si="36"/>
        <v>0</v>
      </c>
      <c r="IH77" s="169">
        <f t="shared" si="37"/>
        <v>0</v>
      </c>
      <c r="II77" s="164">
        <f t="shared" si="38"/>
        <v>4.1366666666666667</v>
      </c>
      <c r="IJ77" s="164">
        <f t="shared" si="39"/>
        <v>0</v>
      </c>
      <c r="IK77" s="164">
        <f t="shared" si="40"/>
        <v>0</v>
      </c>
      <c r="IL77" s="164">
        <f t="shared" si="41"/>
        <v>0</v>
      </c>
      <c r="IM77" s="170">
        <f>(II77/1000)*Parameters!$H$2</f>
        <v>1.2203166666666667E-4</v>
      </c>
      <c r="IN77" s="170">
        <f>(IJ77/1000)*Parameters!$H$4</f>
        <v>0</v>
      </c>
      <c r="IO77" s="170">
        <f>(IK77/1000)*Parameters!$H$3</f>
        <v>0</v>
      </c>
      <c r="IP77" s="170">
        <f>(IL77/1000)*Parameters!$H$5</f>
        <v>0</v>
      </c>
      <c r="IQ77" s="171">
        <f t="shared" si="42"/>
        <v>1.2203166666666667E-4</v>
      </c>
      <c r="IR77" s="128">
        <f t="shared" si="43"/>
        <v>1</v>
      </c>
      <c r="IS77" s="128">
        <f t="shared" si="44"/>
        <v>0</v>
      </c>
      <c r="IT77" s="128">
        <f t="shared" si="45"/>
        <v>0</v>
      </c>
      <c r="IU77" s="128">
        <f t="shared" si="46"/>
        <v>0</v>
      </c>
      <c r="IV77" s="172">
        <f t="shared" si="47"/>
        <v>44159</v>
      </c>
      <c r="IW77" s="172">
        <f t="shared" si="48"/>
        <v>44164</v>
      </c>
      <c r="IX77" s="173">
        <f>SUM(M77*Parameters!$L$2,N77*Parameters!$L$3,O77*Parameters!$L$4,P77*Parameters!$L$5)</f>
        <v>4.3</v>
      </c>
      <c r="IY77" s="173">
        <f t="shared" si="49"/>
        <v>0.96201550387596901</v>
      </c>
    </row>
    <row r="78" spans="1:259" ht="15" customHeight="1">
      <c r="A78" s="158" t="s">
        <v>1119</v>
      </c>
      <c r="B78" s="159" t="s">
        <v>1120</v>
      </c>
      <c r="D78" s="159" t="s">
        <v>221</v>
      </c>
      <c r="E78" s="159" t="s">
        <v>222</v>
      </c>
      <c r="F78" s="159" t="s">
        <v>222</v>
      </c>
      <c r="G78" s="159" t="s">
        <v>222</v>
      </c>
      <c r="H78" s="159" t="s">
        <v>1121</v>
      </c>
      <c r="I78" s="159" t="s">
        <v>1122</v>
      </c>
      <c r="J78" s="159" t="s">
        <v>225</v>
      </c>
      <c r="K78" s="159" t="s">
        <v>1123</v>
      </c>
      <c r="L78" s="159" t="s">
        <v>1124</v>
      </c>
      <c r="M78" s="159">
        <v>7</v>
      </c>
      <c r="N78" s="159">
        <v>2</v>
      </c>
      <c r="O78" s="159">
        <v>2</v>
      </c>
      <c r="P78" s="159">
        <v>0</v>
      </c>
      <c r="Q78" s="159" t="s">
        <v>1090</v>
      </c>
      <c r="R78" s="159">
        <v>0</v>
      </c>
      <c r="S78" s="159">
        <v>0</v>
      </c>
      <c r="T78" s="159">
        <v>1</v>
      </c>
      <c r="U78" s="159">
        <v>0</v>
      </c>
      <c r="V78" s="159">
        <v>0</v>
      </c>
      <c r="W78" s="159">
        <v>0</v>
      </c>
      <c r="X78" s="159">
        <v>0</v>
      </c>
      <c r="Y78" s="159" t="s">
        <v>1125</v>
      </c>
      <c r="Z78" s="159">
        <v>615701148</v>
      </c>
      <c r="AA78" s="160" t="s">
        <v>230</v>
      </c>
      <c r="AB78" s="160" t="s">
        <v>231</v>
      </c>
      <c r="AC78" s="160" t="s">
        <v>232</v>
      </c>
      <c r="AD78" s="160">
        <v>3.5</v>
      </c>
      <c r="AE78" s="160"/>
      <c r="AF78" s="160">
        <f t="shared" si="25"/>
        <v>24.5</v>
      </c>
      <c r="AG78" s="160" t="s">
        <v>233</v>
      </c>
      <c r="AH78" s="160"/>
      <c r="AI78" s="161" t="s">
        <v>234</v>
      </c>
      <c r="AJ78" s="162"/>
      <c r="AK78" s="161"/>
      <c r="AL78" s="161"/>
      <c r="AM78" s="161"/>
      <c r="AN78" s="161"/>
      <c r="AO78" s="163" t="s">
        <v>235</v>
      </c>
      <c r="AU78" s="164" t="s">
        <v>236</v>
      </c>
      <c r="AV78" s="164"/>
      <c r="AW78" s="164"/>
      <c r="AX78" s="164"/>
      <c r="AY78" s="164"/>
      <c r="AZ78" s="164"/>
      <c r="BA78" s="164"/>
      <c r="BB78" s="159" t="s">
        <v>237</v>
      </c>
      <c r="BC78" s="163" t="s">
        <v>222</v>
      </c>
      <c r="BD78" s="163" t="s">
        <v>1126</v>
      </c>
      <c r="BE78" s="163">
        <v>24.37</v>
      </c>
      <c r="BF78" s="163" t="s">
        <v>1127</v>
      </c>
      <c r="BG78" s="163"/>
      <c r="BH78" s="163">
        <v>21.16</v>
      </c>
      <c r="BI78" s="163" t="s">
        <v>1128</v>
      </c>
      <c r="BJ78" s="163"/>
      <c r="BK78" s="163">
        <v>17.36</v>
      </c>
      <c r="BL78" s="163" t="s">
        <v>1129</v>
      </c>
      <c r="BM78" s="163"/>
      <c r="BN78" s="165">
        <v>13.25</v>
      </c>
      <c r="BO78" s="166"/>
      <c r="BP78" s="164"/>
      <c r="BQ78" s="164"/>
      <c r="BR78" s="164"/>
      <c r="BS78" s="164"/>
      <c r="BT78" s="164"/>
      <c r="BU78" s="164"/>
      <c r="BV78" s="164"/>
      <c r="BW78" s="164"/>
      <c r="BX78" s="164"/>
      <c r="BY78" s="164"/>
      <c r="BZ78" s="164"/>
      <c r="CA78" s="164"/>
      <c r="CB78" s="164"/>
      <c r="CC78" s="164"/>
      <c r="CD78" s="164"/>
      <c r="CE78" s="164"/>
      <c r="CF78" s="164"/>
      <c r="CG78" s="164"/>
      <c r="CH78" s="164"/>
      <c r="CI78" s="164"/>
      <c r="CJ78" s="164"/>
      <c r="CK78" s="164"/>
      <c r="CL78" s="164"/>
      <c r="CM78" s="164"/>
      <c r="CN78" s="164"/>
      <c r="CO78" s="164"/>
      <c r="CP78" s="164"/>
      <c r="CQ78" s="164"/>
      <c r="CR78" s="164"/>
      <c r="CS78" s="164"/>
      <c r="CT78" s="164"/>
      <c r="CU78" s="164"/>
      <c r="CV78" s="164"/>
      <c r="CW78" s="164"/>
      <c r="CX78" s="164"/>
      <c r="CY78" s="164"/>
      <c r="CZ78" s="164"/>
      <c r="DA78" s="167"/>
      <c r="DB78" s="168" t="s">
        <v>241</v>
      </c>
      <c r="DC78" s="163"/>
      <c r="DD78" s="163"/>
      <c r="DE78" s="163"/>
      <c r="DF78" s="163"/>
      <c r="DG78" s="163"/>
      <c r="DH78" s="163"/>
      <c r="DI78" s="163"/>
      <c r="DJ78" s="163"/>
      <c r="DK78" s="163"/>
      <c r="DL78" s="163"/>
      <c r="DM78" s="163"/>
      <c r="DN78" s="161"/>
      <c r="DO78" s="161"/>
      <c r="DP78" s="161"/>
      <c r="DQ78" s="161"/>
      <c r="DR78" s="161"/>
      <c r="DS78" s="161"/>
      <c r="DT78" s="161"/>
      <c r="DU78" s="161"/>
      <c r="DV78" s="161"/>
      <c r="DW78" s="161"/>
      <c r="DX78" s="161"/>
      <c r="DY78" s="161"/>
      <c r="HN78" s="159">
        <v>75696418</v>
      </c>
      <c r="HO78" s="159" t="s">
        <v>1130</v>
      </c>
      <c r="HP78" s="159" t="s">
        <v>1131</v>
      </c>
      <c r="HR78" s="159" t="s">
        <v>244</v>
      </c>
      <c r="HS78" s="159" t="s">
        <v>245</v>
      </c>
      <c r="HV78" s="159">
        <v>98</v>
      </c>
      <c r="HW78" s="169">
        <f t="shared" si="26"/>
        <v>3.2100000000000009</v>
      </c>
      <c r="HX78" s="169">
        <f t="shared" si="27"/>
        <v>3.8000000000000007</v>
      </c>
      <c r="HY78" s="169">
        <f t="shared" si="28"/>
        <v>4.1099999999999994</v>
      </c>
      <c r="HZ78" s="169">
        <f t="shared" si="29"/>
        <v>0</v>
      </c>
      <c r="IA78" s="169">
        <f t="shared" si="30"/>
        <v>0</v>
      </c>
      <c r="IB78" s="169">
        <f t="shared" si="31"/>
        <v>0</v>
      </c>
      <c r="IC78" s="169">
        <f t="shared" si="32"/>
        <v>0</v>
      </c>
      <c r="ID78" s="169">
        <f t="shared" si="33"/>
        <v>0</v>
      </c>
      <c r="IE78" s="169">
        <f t="shared" si="34"/>
        <v>0</v>
      </c>
      <c r="IF78" s="169">
        <f t="shared" si="35"/>
        <v>0</v>
      </c>
      <c r="IG78" s="169">
        <f t="shared" si="36"/>
        <v>0</v>
      </c>
      <c r="IH78" s="169">
        <f t="shared" si="37"/>
        <v>0</v>
      </c>
      <c r="II78" s="164">
        <f t="shared" si="38"/>
        <v>3.706666666666667</v>
      </c>
      <c r="IJ78" s="164">
        <f t="shared" si="39"/>
        <v>0</v>
      </c>
      <c r="IK78" s="164">
        <f t="shared" si="40"/>
        <v>0</v>
      </c>
      <c r="IL78" s="164">
        <f t="shared" si="41"/>
        <v>0</v>
      </c>
      <c r="IM78" s="170">
        <f>(II78/1000)*Parameters!$H$2</f>
        <v>1.0934666666666667E-4</v>
      </c>
      <c r="IN78" s="170">
        <f>(IJ78/1000)*Parameters!$H$4</f>
        <v>0</v>
      </c>
      <c r="IO78" s="170">
        <f>(IK78/1000)*Parameters!$H$3</f>
        <v>0</v>
      </c>
      <c r="IP78" s="170">
        <f>(IL78/1000)*Parameters!$H$5</f>
        <v>0</v>
      </c>
      <c r="IQ78" s="171">
        <f t="shared" si="42"/>
        <v>1.0934666666666667E-4</v>
      </c>
      <c r="IR78" s="128">
        <f t="shared" si="43"/>
        <v>1</v>
      </c>
      <c r="IS78" s="128">
        <f t="shared" si="44"/>
        <v>0</v>
      </c>
      <c r="IT78" s="128">
        <f t="shared" si="45"/>
        <v>0</v>
      </c>
      <c r="IU78" s="128">
        <f t="shared" si="46"/>
        <v>0</v>
      </c>
      <c r="IV78" s="172">
        <f t="shared" si="47"/>
        <v>44159</v>
      </c>
      <c r="IW78" s="172">
        <f t="shared" si="48"/>
        <v>44164</v>
      </c>
      <c r="IX78" s="173">
        <f>SUM(M78*Parameters!$L$2,N78*Parameters!$L$3,O78*Parameters!$L$4,P78*Parameters!$L$5)</f>
        <v>7.1</v>
      </c>
      <c r="IY78" s="173">
        <f t="shared" si="49"/>
        <v>0.52206572769953064</v>
      </c>
    </row>
    <row r="79" spans="1:259" ht="15" customHeight="1">
      <c r="A79" s="158" t="s">
        <v>1132</v>
      </c>
      <c r="B79" s="159" t="s">
        <v>1133</v>
      </c>
      <c r="D79" s="159" t="s">
        <v>221</v>
      </c>
      <c r="E79" s="159" t="s">
        <v>222</v>
      </c>
      <c r="F79" s="159" t="s">
        <v>222</v>
      </c>
      <c r="G79" s="159" t="s">
        <v>222</v>
      </c>
      <c r="H79" s="159" t="s">
        <v>1086</v>
      </c>
      <c r="I79" s="159" t="s">
        <v>1087</v>
      </c>
      <c r="J79" s="159" t="s">
        <v>225</v>
      </c>
      <c r="K79" s="159" t="s">
        <v>1134</v>
      </c>
      <c r="L79" s="159" t="s">
        <v>1135</v>
      </c>
      <c r="M79" s="159">
        <v>4</v>
      </c>
      <c r="N79" s="159">
        <v>1</v>
      </c>
      <c r="O79" s="159">
        <v>0</v>
      </c>
      <c r="P79" s="159">
        <v>0</v>
      </c>
      <c r="Q79" s="159" t="s">
        <v>1090</v>
      </c>
      <c r="R79" s="159">
        <v>0</v>
      </c>
      <c r="S79" s="159">
        <v>0</v>
      </c>
      <c r="T79" s="159">
        <v>1</v>
      </c>
      <c r="U79" s="159">
        <v>0</v>
      </c>
      <c r="V79" s="159">
        <v>0</v>
      </c>
      <c r="W79" s="159">
        <v>0</v>
      </c>
      <c r="X79" s="159">
        <v>0</v>
      </c>
      <c r="Y79" s="159" t="s">
        <v>1136</v>
      </c>
      <c r="Z79" s="159">
        <v>612502478</v>
      </c>
      <c r="AA79" s="160" t="s">
        <v>230</v>
      </c>
      <c r="AB79" s="160" t="s">
        <v>231</v>
      </c>
      <c r="AC79" s="160" t="s">
        <v>232</v>
      </c>
      <c r="AD79" s="160">
        <v>3.5</v>
      </c>
      <c r="AE79" s="160"/>
      <c r="AF79" s="160">
        <f t="shared" si="25"/>
        <v>24.5</v>
      </c>
      <c r="AG79" s="160" t="s">
        <v>233</v>
      </c>
      <c r="AH79" s="160"/>
      <c r="AI79" s="161" t="s">
        <v>234</v>
      </c>
      <c r="AJ79" s="162"/>
      <c r="AK79" s="161"/>
      <c r="AL79" s="161"/>
      <c r="AM79" s="161"/>
      <c r="AN79" s="161"/>
      <c r="AO79" s="163" t="s">
        <v>235</v>
      </c>
      <c r="AU79" s="164" t="s">
        <v>236</v>
      </c>
      <c r="AV79" s="164"/>
      <c r="AW79" s="164"/>
      <c r="AX79" s="164"/>
      <c r="AY79" s="164"/>
      <c r="AZ79" s="164"/>
      <c r="BA79" s="164"/>
      <c r="BB79" s="159" t="s">
        <v>1137</v>
      </c>
      <c r="BC79" s="163" t="s">
        <v>222</v>
      </c>
      <c r="BD79" s="163" t="s">
        <v>1138</v>
      </c>
      <c r="BE79" s="163">
        <v>19.809999999999999</v>
      </c>
      <c r="BF79" s="163" t="s">
        <v>1139</v>
      </c>
      <c r="BG79" s="163"/>
      <c r="BH79" s="163">
        <v>16.239999999999998</v>
      </c>
      <c r="BI79" s="163" t="s">
        <v>1140</v>
      </c>
      <c r="BJ79" s="163"/>
      <c r="BK79" s="163">
        <v>12.99</v>
      </c>
      <c r="BL79" s="163" t="s">
        <v>1141</v>
      </c>
      <c r="BM79" s="163"/>
      <c r="BN79" s="165">
        <v>9.4700000000000006</v>
      </c>
      <c r="BO79" s="166"/>
      <c r="BP79" s="164"/>
      <c r="BQ79" s="164"/>
      <c r="BR79" s="164"/>
      <c r="BS79" s="164"/>
      <c r="BT79" s="164"/>
      <c r="BU79" s="164"/>
      <c r="BV79" s="164"/>
      <c r="BW79" s="164"/>
      <c r="BX79" s="164"/>
      <c r="BY79" s="164"/>
      <c r="BZ79" s="164"/>
      <c r="CA79" s="164"/>
      <c r="CB79" s="164"/>
      <c r="CC79" s="164"/>
      <c r="CD79" s="164"/>
      <c r="CE79" s="164"/>
      <c r="CF79" s="164"/>
      <c r="CG79" s="164"/>
      <c r="CH79" s="164"/>
      <c r="CI79" s="164"/>
      <c r="CJ79" s="164"/>
      <c r="CK79" s="164"/>
      <c r="CL79" s="164"/>
      <c r="CM79" s="164"/>
      <c r="CN79" s="164"/>
      <c r="CO79" s="164"/>
      <c r="CP79" s="164"/>
      <c r="CQ79" s="164"/>
      <c r="CR79" s="164"/>
      <c r="CS79" s="164"/>
      <c r="CT79" s="164"/>
      <c r="CU79" s="164"/>
      <c r="CV79" s="164"/>
      <c r="CW79" s="164"/>
      <c r="CX79" s="164"/>
      <c r="CY79" s="164"/>
      <c r="CZ79" s="164"/>
      <c r="DA79" s="167"/>
      <c r="DB79" s="168" t="s">
        <v>241</v>
      </c>
      <c r="DC79" s="163"/>
      <c r="DD79" s="163"/>
      <c r="DE79" s="163"/>
      <c r="DF79" s="163"/>
      <c r="DG79" s="163"/>
      <c r="DH79" s="163"/>
      <c r="DI79" s="163"/>
      <c r="DJ79" s="163"/>
      <c r="DK79" s="163"/>
      <c r="DL79" s="163"/>
      <c r="DM79" s="163"/>
      <c r="DN79" s="161"/>
      <c r="DO79" s="161"/>
      <c r="DP79" s="161"/>
      <c r="DQ79" s="161"/>
      <c r="DR79" s="161"/>
      <c r="DS79" s="161"/>
      <c r="DT79" s="161"/>
      <c r="DU79" s="161"/>
      <c r="DV79" s="161"/>
      <c r="DW79" s="161"/>
      <c r="DX79" s="161"/>
      <c r="DY79" s="161"/>
      <c r="HN79" s="159">
        <v>75698590</v>
      </c>
      <c r="HO79" s="159" t="s">
        <v>1142</v>
      </c>
      <c r="HP79" s="159" t="s">
        <v>1143</v>
      </c>
      <c r="HR79" s="159" t="s">
        <v>244</v>
      </c>
      <c r="HS79" s="159" t="s">
        <v>245</v>
      </c>
      <c r="HV79" s="159">
        <v>99</v>
      </c>
      <c r="HW79" s="169">
        <f t="shared" si="26"/>
        <v>3.5700000000000003</v>
      </c>
      <c r="HX79" s="169">
        <f t="shared" si="27"/>
        <v>3.2499999999999982</v>
      </c>
      <c r="HY79" s="169">
        <f t="shared" si="28"/>
        <v>3.5199999999999996</v>
      </c>
      <c r="HZ79" s="169">
        <f t="shared" si="29"/>
        <v>0</v>
      </c>
      <c r="IA79" s="169">
        <f t="shared" si="30"/>
        <v>0</v>
      </c>
      <c r="IB79" s="169">
        <f t="shared" si="31"/>
        <v>0</v>
      </c>
      <c r="IC79" s="169">
        <f t="shared" si="32"/>
        <v>0</v>
      </c>
      <c r="ID79" s="169">
        <f t="shared" si="33"/>
        <v>0</v>
      </c>
      <c r="IE79" s="169">
        <f t="shared" si="34"/>
        <v>0</v>
      </c>
      <c r="IF79" s="169">
        <f t="shared" si="35"/>
        <v>0</v>
      </c>
      <c r="IG79" s="169">
        <f t="shared" si="36"/>
        <v>0</v>
      </c>
      <c r="IH79" s="169">
        <f t="shared" si="37"/>
        <v>0</v>
      </c>
      <c r="II79" s="164">
        <f t="shared" si="38"/>
        <v>3.4466666666666659</v>
      </c>
      <c r="IJ79" s="164">
        <f t="shared" si="39"/>
        <v>0</v>
      </c>
      <c r="IK79" s="164">
        <f t="shared" si="40"/>
        <v>0</v>
      </c>
      <c r="IL79" s="164">
        <f t="shared" si="41"/>
        <v>0</v>
      </c>
      <c r="IM79" s="170">
        <f>(II79/1000)*Parameters!$H$2</f>
        <v>1.0167666666666665E-4</v>
      </c>
      <c r="IN79" s="170">
        <f>(IJ79/1000)*Parameters!$H$4</f>
        <v>0</v>
      </c>
      <c r="IO79" s="170">
        <f>(IK79/1000)*Parameters!$H$3</f>
        <v>0</v>
      </c>
      <c r="IP79" s="170">
        <f>(IL79/1000)*Parameters!$H$5</f>
        <v>0</v>
      </c>
      <c r="IQ79" s="171">
        <f t="shared" si="42"/>
        <v>1.0167666666666665E-4</v>
      </c>
      <c r="IR79" s="128">
        <f t="shared" si="43"/>
        <v>1</v>
      </c>
      <c r="IS79" s="128">
        <f t="shared" si="44"/>
        <v>0</v>
      </c>
      <c r="IT79" s="128">
        <f t="shared" si="45"/>
        <v>0</v>
      </c>
      <c r="IU79" s="128">
        <f t="shared" si="46"/>
        <v>0</v>
      </c>
      <c r="IV79" s="172">
        <f t="shared" si="47"/>
        <v>44159</v>
      </c>
      <c r="IW79" s="172">
        <f t="shared" si="48"/>
        <v>44164</v>
      </c>
      <c r="IX79" s="173">
        <f>SUM(M79*Parameters!$L$2,N79*Parameters!$L$3,O79*Parameters!$L$4,P79*Parameters!$L$5)</f>
        <v>2.8</v>
      </c>
      <c r="IY79" s="173">
        <f t="shared" si="49"/>
        <v>1.2309523809523808</v>
      </c>
    </row>
    <row r="80" spans="1:259" ht="15" customHeight="1">
      <c r="A80" s="158" t="s">
        <v>1144</v>
      </c>
      <c r="B80" s="159" t="s">
        <v>1145</v>
      </c>
      <c r="D80" s="159" t="s">
        <v>221</v>
      </c>
      <c r="E80" s="159" t="s">
        <v>222</v>
      </c>
      <c r="F80" s="159" t="s">
        <v>222</v>
      </c>
      <c r="G80" s="159" t="s">
        <v>222</v>
      </c>
      <c r="H80" s="159" t="s">
        <v>1086</v>
      </c>
      <c r="I80" s="159" t="s">
        <v>1087</v>
      </c>
      <c r="J80" s="159" t="s">
        <v>225</v>
      </c>
      <c r="K80" s="159" t="s">
        <v>1146</v>
      </c>
      <c r="L80" s="159" t="s">
        <v>1147</v>
      </c>
      <c r="M80" s="159">
        <v>0</v>
      </c>
      <c r="N80" s="159">
        <v>1</v>
      </c>
      <c r="O80" s="159">
        <v>1</v>
      </c>
      <c r="P80" s="159">
        <v>0</v>
      </c>
      <c r="Q80" s="159" t="s">
        <v>1090</v>
      </c>
      <c r="R80" s="159">
        <v>0</v>
      </c>
      <c r="S80" s="159">
        <v>0</v>
      </c>
      <c r="T80" s="159">
        <v>1</v>
      </c>
      <c r="U80" s="159">
        <v>0</v>
      </c>
      <c r="V80" s="159">
        <v>0</v>
      </c>
      <c r="W80" s="159">
        <v>0</v>
      </c>
      <c r="X80" s="159">
        <v>0</v>
      </c>
      <c r="Y80" s="159" t="s">
        <v>1112</v>
      </c>
      <c r="Z80" s="159">
        <v>615138030</v>
      </c>
      <c r="AA80" s="160" t="s">
        <v>230</v>
      </c>
      <c r="AB80" s="160" t="s">
        <v>231</v>
      </c>
      <c r="AC80" s="160" t="s">
        <v>232</v>
      </c>
      <c r="AD80" s="160">
        <v>2.5</v>
      </c>
      <c r="AE80" s="160"/>
      <c r="AF80" s="160">
        <f t="shared" si="25"/>
        <v>17.5</v>
      </c>
      <c r="AG80" s="160" t="s">
        <v>233</v>
      </c>
      <c r="AH80" s="160"/>
      <c r="AI80" s="161" t="s">
        <v>234</v>
      </c>
      <c r="AJ80" s="162"/>
      <c r="AK80" s="161"/>
      <c r="AL80" s="161"/>
      <c r="AM80" s="161"/>
      <c r="AN80" s="161"/>
      <c r="AO80" s="163" t="s">
        <v>235</v>
      </c>
      <c r="AU80" s="164" t="s">
        <v>236</v>
      </c>
      <c r="AV80" s="164"/>
      <c r="AW80" s="164"/>
      <c r="AX80" s="164"/>
      <c r="AY80" s="164"/>
      <c r="AZ80" s="164"/>
      <c r="BA80" s="164"/>
      <c r="BB80" s="159" t="s">
        <v>726</v>
      </c>
      <c r="BC80" s="163" t="s">
        <v>222</v>
      </c>
      <c r="BD80" s="163" t="s">
        <v>1148</v>
      </c>
      <c r="BE80" s="163">
        <v>13</v>
      </c>
      <c r="BF80" s="163" t="s">
        <v>1149</v>
      </c>
      <c r="BG80" s="163"/>
      <c r="BH80" s="163">
        <v>10.84</v>
      </c>
      <c r="BI80" s="163" t="s">
        <v>1150</v>
      </c>
      <c r="BJ80" s="163"/>
      <c r="BK80" s="163">
        <v>8.51</v>
      </c>
      <c r="BL80" s="163" t="s">
        <v>1151</v>
      </c>
      <c r="BM80" s="163"/>
      <c r="BN80" s="165">
        <v>5.85</v>
      </c>
      <c r="BO80" s="166"/>
      <c r="BP80" s="164"/>
      <c r="BQ80" s="164"/>
      <c r="BR80" s="164"/>
      <c r="BS80" s="164"/>
      <c r="BT80" s="164"/>
      <c r="BU80" s="164"/>
      <c r="BV80" s="164"/>
      <c r="BW80" s="164"/>
      <c r="BX80" s="164"/>
      <c r="BY80" s="164"/>
      <c r="BZ80" s="164"/>
      <c r="CA80" s="164"/>
      <c r="CB80" s="164"/>
      <c r="CC80" s="164"/>
      <c r="CD80" s="164"/>
      <c r="CE80" s="164"/>
      <c r="CF80" s="164"/>
      <c r="CG80" s="164"/>
      <c r="CH80" s="164"/>
      <c r="CI80" s="164"/>
      <c r="CJ80" s="164"/>
      <c r="CK80" s="164"/>
      <c r="CL80" s="164"/>
      <c r="CM80" s="164"/>
      <c r="CN80" s="164"/>
      <c r="CO80" s="164"/>
      <c r="CP80" s="164"/>
      <c r="CQ80" s="164"/>
      <c r="CR80" s="164"/>
      <c r="CS80" s="164"/>
      <c r="CT80" s="164"/>
      <c r="CU80" s="164"/>
      <c r="CV80" s="164"/>
      <c r="CW80" s="164"/>
      <c r="CX80" s="164"/>
      <c r="CY80" s="164"/>
      <c r="CZ80" s="164"/>
      <c r="DA80" s="167"/>
      <c r="DB80" s="168" t="s">
        <v>241</v>
      </c>
      <c r="DC80" s="163"/>
      <c r="DD80" s="163"/>
      <c r="DE80" s="163"/>
      <c r="DF80" s="163"/>
      <c r="DG80" s="163"/>
      <c r="DH80" s="163"/>
      <c r="DI80" s="163"/>
      <c r="DJ80" s="163"/>
      <c r="DK80" s="163"/>
      <c r="DL80" s="163"/>
      <c r="DM80" s="163"/>
      <c r="DN80" s="161"/>
      <c r="DO80" s="161"/>
      <c r="DP80" s="161"/>
      <c r="DQ80" s="161"/>
      <c r="DR80" s="161"/>
      <c r="DS80" s="161"/>
      <c r="DT80" s="161"/>
      <c r="DU80" s="161"/>
      <c r="DV80" s="161"/>
      <c r="DW80" s="161"/>
      <c r="DX80" s="161"/>
      <c r="DY80" s="161"/>
      <c r="HN80" s="159">
        <v>75699599</v>
      </c>
      <c r="HO80" s="159" t="s">
        <v>1152</v>
      </c>
      <c r="HP80" s="159" t="s">
        <v>1153</v>
      </c>
      <c r="HR80" s="159" t="s">
        <v>244</v>
      </c>
      <c r="HS80" s="159" t="s">
        <v>245</v>
      </c>
      <c r="HV80" s="159">
        <v>100</v>
      </c>
      <c r="HW80" s="169">
        <f t="shared" si="26"/>
        <v>2.16</v>
      </c>
      <c r="HX80" s="169">
        <f t="shared" si="27"/>
        <v>2.33</v>
      </c>
      <c r="HY80" s="169">
        <f t="shared" si="28"/>
        <v>2.66</v>
      </c>
      <c r="HZ80" s="169">
        <f t="shared" si="29"/>
        <v>0</v>
      </c>
      <c r="IA80" s="169">
        <f t="shared" si="30"/>
        <v>0</v>
      </c>
      <c r="IB80" s="169">
        <f t="shared" si="31"/>
        <v>0</v>
      </c>
      <c r="IC80" s="169">
        <f t="shared" si="32"/>
        <v>0</v>
      </c>
      <c r="ID80" s="169">
        <f t="shared" si="33"/>
        <v>0</v>
      </c>
      <c r="IE80" s="169">
        <f t="shared" si="34"/>
        <v>0</v>
      </c>
      <c r="IF80" s="169">
        <f t="shared" si="35"/>
        <v>0</v>
      </c>
      <c r="IG80" s="169">
        <f t="shared" si="36"/>
        <v>0</v>
      </c>
      <c r="IH80" s="169">
        <f t="shared" si="37"/>
        <v>0</v>
      </c>
      <c r="II80" s="164">
        <f t="shared" si="38"/>
        <v>2.3833333333333333</v>
      </c>
      <c r="IJ80" s="164">
        <f t="shared" si="39"/>
        <v>0</v>
      </c>
      <c r="IK80" s="164">
        <f t="shared" si="40"/>
        <v>0</v>
      </c>
      <c r="IL80" s="164">
        <f t="shared" si="41"/>
        <v>0</v>
      </c>
      <c r="IM80" s="170">
        <f>(II80/1000)*Parameters!$H$2</f>
        <v>7.0308333333333326E-5</v>
      </c>
      <c r="IN80" s="170">
        <f>(IJ80/1000)*Parameters!$H$4</f>
        <v>0</v>
      </c>
      <c r="IO80" s="170">
        <f>(IK80/1000)*Parameters!$H$3</f>
        <v>0</v>
      </c>
      <c r="IP80" s="170">
        <f>(IL80/1000)*Parameters!$H$5</f>
        <v>0</v>
      </c>
      <c r="IQ80" s="171">
        <f t="shared" si="42"/>
        <v>7.0308333333333326E-5</v>
      </c>
      <c r="IR80" s="128">
        <f t="shared" si="43"/>
        <v>1</v>
      </c>
      <c r="IS80" s="128">
        <f t="shared" si="44"/>
        <v>0</v>
      </c>
      <c r="IT80" s="128">
        <f t="shared" si="45"/>
        <v>0</v>
      </c>
      <c r="IU80" s="128">
        <f t="shared" si="46"/>
        <v>0</v>
      </c>
      <c r="IV80" s="172">
        <f t="shared" si="47"/>
        <v>44159</v>
      </c>
      <c r="IW80" s="172">
        <f t="shared" si="48"/>
        <v>44164</v>
      </c>
      <c r="IX80" s="173">
        <f>SUM(M80*Parameters!$L$2,N80*Parameters!$L$3,O80*Parameters!$L$4,P80*Parameters!$L$5)</f>
        <v>1.8</v>
      </c>
      <c r="IY80" s="173">
        <f t="shared" si="49"/>
        <v>1.324074074074074</v>
      </c>
    </row>
    <row r="81" spans="1:259" ht="15" customHeight="1">
      <c r="A81" s="158" t="s">
        <v>1154</v>
      </c>
      <c r="B81" s="159" t="s">
        <v>1155</v>
      </c>
      <c r="D81" s="159" t="s">
        <v>221</v>
      </c>
      <c r="E81" s="159" t="s">
        <v>222</v>
      </c>
      <c r="F81" s="159" t="s">
        <v>222</v>
      </c>
      <c r="G81" s="159" t="s">
        <v>222</v>
      </c>
      <c r="H81" s="159" t="s">
        <v>1121</v>
      </c>
      <c r="I81" s="159" t="s">
        <v>1156</v>
      </c>
      <c r="J81" s="159" t="s">
        <v>225</v>
      </c>
      <c r="K81" s="159" t="s">
        <v>1157</v>
      </c>
      <c r="L81" s="159" t="s">
        <v>1158</v>
      </c>
      <c r="M81" s="159">
        <v>4</v>
      </c>
      <c r="N81" s="159">
        <v>1</v>
      </c>
      <c r="O81" s="159">
        <v>1</v>
      </c>
      <c r="P81" s="159">
        <v>0</v>
      </c>
      <c r="Q81" s="159" t="s">
        <v>1090</v>
      </c>
      <c r="R81" s="159">
        <v>0</v>
      </c>
      <c r="S81" s="159">
        <v>0</v>
      </c>
      <c r="T81" s="159">
        <v>1</v>
      </c>
      <c r="U81" s="159">
        <v>0</v>
      </c>
      <c r="V81" s="159">
        <v>0</v>
      </c>
      <c r="W81" s="159">
        <v>0</v>
      </c>
      <c r="X81" s="159">
        <v>0</v>
      </c>
      <c r="Y81" s="159" t="s">
        <v>1159</v>
      </c>
      <c r="Z81" s="159">
        <v>617353353</v>
      </c>
      <c r="AA81" s="160" t="s">
        <v>230</v>
      </c>
      <c r="AB81" s="160" t="s">
        <v>231</v>
      </c>
      <c r="AC81" s="160" t="s">
        <v>232</v>
      </c>
      <c r="AD81" s="160">
        <v>3.5</v>
      </c>
      <c r="AE81" s="160"/>
      <c r="AF81" s="160">
        <f t="shared" si="25"/>
        <v>24.5</v>
      </c>
      <c r="AG81" s="160" t="s">
        <v>233</v>
      </c>
      <c r="AH81" s="160"/>
      <c r="AI81" s="161" t="s">
        <v>230</v>
      </c>
      <c r="AJ81" s="162" t="s">
        <v>231</v>
      </c>
      <c r="AK81" s="161" t="s">
        <v>232</v>
      </c>
      <c r="AL81" s="161">
        <v>0.28000000000000003</v>
      </c>
      <c r="AM81" s="161"/>
      <c r="AN81" s="161" t="s">
        <v>233</v>
      </c>
      <c r="AO81" s="163" t="s">
        <v>235</v>
      </c>
      <c r="AU81" s="164" t="s">
        <v>236</v>
      </c>
      <c r="AV81" s="164"/>
      <c r="AW81" s="164"/>
      <c r="AX81" s="164"/>
      <c r="AY81" s="164"/>
      <c r="AZ81" s="164"/>
      <c r="BA81" s="164"/>
      <c r="BB81" s="159" t="s">
        <v>370</v>
      </c>
      <c r="BC81" s="163" t="s">
        <v>222</v>
      </c>
      <c r="BD81" s="163" t="s">
        <v>1157</v>
      </c>
      <c r="BE81" s="163">
        <v>24.47</v>
      </c>
      <c r="BF81" s="163" t="s">
        <v>1160</v>
      </c>
      <c r="BG81" s="163"/>
      <c r="BH81" s="163">
        <v>19.11</v>
      </c>
      <c r="BI81" s="163" t="s">
        <v>1161</v>
      </c>
      <c r="BJ81" s="163"/>
      <c r="BK81" s="163">
        <v>15.28</v>
      </c>
      <c r="BL81" s="163" t="s">
        <v>1162</v>
      </c>
      <c r="BM81" s="163"/>
      <c r="BN81" s="165">
        <v>10.77</v>
      </c>
      <c r="BO81" s="166"/>
      <c r="BP81" s="164"/>
      <c r="BQ81" s="164"/>
      <c r="BR81" s="164"/>
      <c r="BS81" s="164"/>
      <c r="BT81" s="164"/>
      <c r="BU81" s="164"/>
      <c r="BV81" s="164"/>
      <c r="BW81" s="164"/>
      <c r="BX81" s="164"/>
      <c r="BY81" s="164"/>
      <c r="BZ81" s="164"/>
      <c r="CA81" s="164"/>
      <c r="CB81" s="164"/>
      <c r="CC81" s="164"/>
      <c r="CD81" s="164"/>
      <c r="CE81" s="164"/>
      <c r="CF81" s="164"/>
      <c r="CG81" s="164"/>
      <c r="CH81" s="164"/>
      <c r="CI81" s="164"/>
      <c r="CJ81" s="164"/>
      <c r="CK81" s="164"/>
      <c r="CL81" s="164"/>
      <c r="CM81" s="164"/>
      <c r="CN81" s="164"/>
      <c r="CO81" s="164"/>
      <c r="CP81" s="164"/>
      <c r="CQ81" s="164"/>
      <c r="CR81" s="164"/>
      <c r="CS81" s="164"/>
      <c r="CT81" s="164"/>
      <c r="CU81" s="164"/>
      <c r="CV81" s="164"/>
      <c r="CW81" s="164"/>
      <c r="CX81" s="164"/>
      <c r="CY81" s="164"/>
      <c r="CZ81" s="164"/>
      <c r="DA81" s="167"/>
      <c r="DB81" s="168" t="s">
        <v>241</v>
      </c>
      <c r="DC81" s="163"/>
      <c r="DD81" s="163"/>
      <c r="DE81" s="163"/>
      <c r="DF81" s="163"/>
      <c r="DG81" s="163"/>
      <c r="DH81" s="163"/>
      <c r="DI81" s="163"/>
      <c r="DJ81" s="163"/>
      <c r="DK81" s="163"/>
      <c r="DL81" s="163"/>
      <c r="DM81" s="163"/>
      <c r="DN81" s="161"/>
      <c r="DO81" s="161"/>
      <c r="DP81" s="161"/>
      <c r="DQ81" s="161"/>
      <c r="DR81" s="161"/>
      <c r="DS81" s="161"/>
      <c r="DT81" s="161"/>
      <c r="DU81" s="161"/>
      <c r="DV81" s="161"/>
      <c r="DW81" s="161"/>
      <c r="DX81" s="161"/>
      <c r="DY81" s="161"/>
      <c r="HN81" s="159">
        <v>75702023</v>
      </c>
      <c r="HO81" s="159" t="s">
        <v>1163</v>
      </c>
      <c r="HP81" s="159" t="s">
        <v>1164</v>
      </c>
      <c r="HR81" s="159" t="s">
        <v>244</v>
      </c>
      <c r="HS81" s="159" t="s">
        <v>245</v>
      </c>
      <c r="HV81" s="159">
        <v>101</v>
      </c>
      <c r="HW81" s="169">
        <f t="shared" si="26"/>
        <v>5.3599999999999994</v>
      </c>
      <c r="HX81" s="169">
        <f t="shared" si="27"/>
        <v>3.83</v>
      </c>
      <c r="HY81" s="169">
        <f t="shared" si="28"/>
        <v>4.51</v>
      </c>
      <c r="HZ81" s="169">
        <f t="shared" si="29"/>
        <v>0</v>
      </c>
      <c r="IA81" s="169">
        <f t="shared" si="30"/>
        <v>0</v>
      </c>
      <c r="IB81" s="169">
        <f t="shared" si="31"/>
        <v>0</v>
      </c>
      <c r="IC81" s="169">
        <f t="shared" si="32"/>
        <v>0</v>
      </c>
      <c r="ID81" s="169">
        <f t="shared" si="33"/>
        <v>0</v>
      </c>
      <c r="IE81" s="169">
        <f t="shared" si="34"/>
        <v>0</v>
      </c>
      <c r="IF81" s="169">
        <f t="shared" si="35"/>
        <v>0</v>
      </c>
      <c r="IG81" s="169">
        <f t="shared" si="36"/>
        <v>0</v>
      </c>
      <c r="IH81" s="169">
        <f t="shared" si="37"/>
        <v>0</v>
      </c>
      <c r="II81" s="164">
        <f t="shared" si="38"/>
        <v>4.5666666666666664</v>
      </c>
      <c r="IJ81" s="164">
        <f t="shared" si="39"/>
        <v>0</v>
      </c>
      <c r="IK81" s="164">
        <f t="shared" si="40"/>
        <v>0</v>
      </c>
      <c r="IL81" s="164">
        <f t="shared" si="41"/>
        <v>0</v>
      </c>
      <c r="IM81" s="170">
        <f>(II81/1000)*Parameters!$H$2</f>
        <v>1.3471666666666667E-4</v>
      </c>
      <c r="IN81" s="170">
        <f>(IJ81/1000)*Parameters!$H$4</f>
        <v>0</v>
      </c>
      <c r="IO81" s="170">
        <f>(IK81/1000)*Parameters!$H$3</f>
        <v>0</v>
      </c>
      <c r="IP81" s="170">
        <f>(IL81/1000)*Parameters!$H$5</f>
        <v>0</v>
      </c>
      <c r="IQ81" s="171">
        <f t="shared" si="42"/>
        <v>1.3471666666666667E-4</v>
      </c>
      <c r="IR81" s="128">
        <f t="shared" si="43"/>
        <v>1</v>
      </c>
      <c r="IS81" s="128">
        <f t="shared" si="44"/>
        <v>0</v>
      </c>
      <c r="IT81" s="128">
        <f t="shared" si="45"/>
        <v>0</v>
      </c>
      <c r="IU81" s="128">
        <f t="shared" si="46"/>
        <v>0</v>
      </c>
      <c r="IV81" s="172">
        <f t="shared" si="47"/>
        <v>44159</v>
      </c>
      <c r="IW81" s="172">
        <f t="shared" si="48"/>
        <v>44164</v>
      </c>
      <c r="IX81" s="173">
        <f>SUM(M81*Parameters!$L$2,N81*Parameters!$L$3,O81*Parameters!$L$4,P81*Parameters!$L$5)</f>
        <v>3.8</v>
      </c>
      <c r="IY81" s="173">
        <f t="shared" si="49"/>
        <v>1.2017543859649122</v>
      </c>
    </row>
    <row r="82" spans="1:259" ht="15" customHeight="1">
      <c r="A82" s="158" t="s">
        <v>1165</v>
      </c>
      <c r="B82" s="159" t="s">
        <v>1166</v>
      </c>
      <c r="D82" s="159" t="s">
        <v>221</v>
      </c>
      <c r="E82" s="159" t="s">
        <v>222</v>
      </c>
      <c r="F82" s="159" t="s">
        <v>222</v>
      </c>
      <c r="G82" s="159" t="s">
        <v>222</v>
      </c>
      <c r="H82" s="159" t="s">
        <v>1086</v>
      </c>
      <c r="I82" s="159" t="s">
        <v>1087</v>
      </c>
      <c r="J82" s="159" t="s">
        <v>225</v>
      </c>
      <c r="K82" s="159" t="s">
        <v>1167</v>
      </c>
      <c r="L82" s="159" t="s">
        <v>1168</v>
      </c>
      <c r="M82" s="159">
        <v>0</v>
      </c>
      <c r="N82" s="159">
        <v>1</v>
      </c>
      <c r="O82" s="159">
        <v>3</v>
      </c>
      <c r="P82" s="159">
        <v>1</v>
      </c>
      <c r="Q82" s="159" t="s">
        <v>1090</v>
      </c>
      <c r="R82" s="159">
        <v>0</v>
      </c>
      <c r="S82" s="159">
        <v>0</v>
      </c>
      <c r="T82" s="159">
        <v>1</v>
      </c>
      <c r="U82" s="159">
        <v>0</v>
      </c>
      <c r="V82" s="159">
        <v>0</v>
      </c>
      <c r="W82" s="159">
        <v>0</v>
      </c>
      <c r="X82" s="159">
        <v>0</v>
      </c>
      <c r="Y82" s="159" t="s">
        <v>1169</v>
      </c>
      <c r="Z82" s="159">
        <v>615389557</v>
      </c>
      <c r="AA82" s="160" t="s">
        <v>230</v>
      </c>
      <c r="AB82" s="160" t="s">
        <v>231</v>
      </c>
      <c r="AC82" s="160" t="s">
        <v>232</v>
      </c>
      <c r="AD82" s="160">
        <v>2</v>
      </c>
      <c r="AE82" s="160"/>
      <c r="AF82" s="160">
        <f t="shared" si="25"/>
        <v>14</v>
      </c>
      <c r="AG82" s="160" t="s">
        <v>233</v>
      </c>
      <c r="AH82" s="160"/>
      <c r="AI82" s="161" t="s">
        <v>234</v>
      </c>
      <c r="AJ82" s="162"/>
      <c r="AK82" s="161"/>
      <c r="AL82" s="161"/>
      <c r="AM82" s="161"/>
      <c r="AN82" s="161"/>
      <c r="AO82" s="163" t="s">
        <v>235</v>
      </c>
      <c r="AU82" s="164" t="s">
        <v>236</v>
      </c>
      <c r="AV82" s="164"/>
      <c r="AW82" s="164"/>
      <c r="AX82" s="164"/>
      <c r="AY82" s="164"/>
      <c r="AZ82" s="164"/>
      <c r="BA82" s="164"/>
      <c r="BB82" s="159" t="s">
        <v>1170</v>
      </c>
      <c r="BC82" s="163" t="s">
        <v>222</v>
      </c>
      <c r="BD82" s="163" t="s">
        <v>1171</v>
      </c>
      <c r="BE82" s="163">
        <v>25.87</v>
      </c>
      <c r="BF82" s="163" t="s">
        <v>1172</v>
      </c>
      <c r="BG82" s="163"/>
      <c r="BH82" s="163">
        <v>23.64</v>
      </c>
      <c r="BI82" s="163" t="s">
        <v>1173</v>
      </c>
      <c r="BJ82" s="163"/>
      <c r="BK82" s="163">
        <v>20.49</v>
      </c>
      <c r="BL82" s="163" t="s">
        <v>1174</v>
      </c>
      <c r="BM82" s="163"/>
      <c r="BN82" s="165">
        <v>17.64</v>
      </c>
      <c r="BO82" s="166"/>
      <c r="BP82" s="164"/>
      <c r="BQ82" s="164"/>
      <c r="BR82" s="164"/>
      <c r="BS82" s="164"/>
      <c r="BT82" s="164"/>
      <c r="BU82" s="164"/>
      <c r="BV82" s="164"/>
      <c r="BW82" s="164"/>
      <c r="BX82" s="164"/>
      <c r="BY82" s="164"/>
      <c r="BZ82" s="164"/>
      <c r="CA82" s="164"/>
      <c r="CB82" s="164"/>
      <c r="CC82" s="164"/>
      <c r="CD82" s="164"/>
      <c r="CE82" s="164"/>
      <c r="CF82" s="164"/>
      <c r="CG82" s="164"/>
      <c r="CH82" s="164"/>
      <c r="CI82" s="164"/>
      <c r="CJ82" s="164"/>
      <c r="CK82" s="164"/>
      <c r="CL82" s="164"/>
      <c r="CM82" s="164"/>
      <c r="CN82" s="164"/>
      <c r="CO82" s="164"/>
      <c r="CP82" s="164"/>
      <c r="CQ82" s="164"/>
      <c r="CR82" s="164"/>
      <c r="CS82" s="164"/>
      <c r="CT82" s="164"/>
      <c r="CU82" s="164"/>
      <c r="CV82" s="164"/>
      <c r="CW82" s="164"/>
      <c r="CX82" s="164"/>
      <c r="CY82" s="164"/>
      <c r="CZ82" s="164"/>
      <c r="DA82" s="167"/>
      <c r="DB82" s="168" t="s">
        <v>241</v>
      </c>
      <c r="DC82" s="163"/>
      <c r="DD82" s="163"/>
      <c r="DE82" s="163"/>
      <c r="DF82" s="163"/>
      <c r="DG82" s="163"/>
      <c r="DH82" s="163"/>
      <c r="DI82" s="163"/>
      <c r="DJ82" s="163"/>
      <c r="DK82" s="163"/>
      <c r="DL82" s="163"/>
      <c r="DM82" s="163"/>
      <c r="DN82" s="161"/>
      <c r="DO82" s="161"/>
      <c r="DP82" s="161"/>
      <c r="DQ82" s="161"/>
      <c r="DR82" s="161"/>
      <c r="DS82" s="161"/>
      <c r="DT82" s="161"/>
      <c r="DU82" s="161"/>
      <c r="DV82" s="161"/>
      <c r="DW82" s="161"/>
      <c r="DX82" s="161"/>
      <c r="DY82" s="161"/>
      <c r="HN82" s="159">
        <v>75704177</v>
      </c>
      <c r="HO82" s="159" t="s">
        <v>1175</v>
      </c>
      <c r="HP82" s="159" t="s">
        <v>1176</v>
      </c>
      <c r="HR82" s="159" t="s">
        <v>244</v>
      </c>
      <c r="HS82" s="159" t="s">
        <v>245</v>
      </c>
      <c r="HV82" s="159">
        <v>102</v>
      </c>
      <c r="HW82" s="169">
        <f t="shared" si="26"/>
        <v>2.2300000000000004</v>
      </c>
      <c r="HX82" s="169">
        <f t="shared" si="27"/>
        <v>3.1500000000000021</v>
      </c>
      <c r="HY82" s="169">
        <f t="shared" si="28"/>
        <v>2.8499999999999979</v>
      </c>
      <c r="HZ82" s="169">
        <f t="shared" si="29"/>
        <v>0</v>
      </c>
      <c r="IA82" s="169">
        <f t="shared" si="30"/>
        <v>0</v>
      </c>
      <c r="IB82" s="169">
        <f t="shared" si="31"/>
        <v>0</v>
      </c>
      <c r="IC82" s="169">
        <f t="shared" si="32"/>
        <v>0</v>
      </c>
      <c r="ID82" s="169">
        <f t="shared" si="33"/>
        <v>0</v>
      </c>
      <c r="IE82" s="169">
        <f t="shared" si="34"/>
        <v>0</v>
      </c>
      <c r="IF82" s="169">
        <f t="shared" si="35"/>
        <v>0</v>
      </c>
      <c r="IG82" s="169">
        <f t="shared" si="36"/>
        <v>0</v>
      </c>
      <c r="IH82" s="169">
        <f t="shared" si="37"/>
        <v>0</v>
      </c>
      <c r="II82" s="164">
        <f t="shared" si="38"/>
        <v>2.7433333333333336</v>
      </c>
      <c r="IJ82" s="164">
        <f t="shared" si="39"/>
        <v>0</v>
      </c>
      <c r="IK82" s="164">
        <f t="shared" si="40"/>
        <v>0</v>
      </c>
      <c r="IL82" s="164">
        <f t="shared" si="41"/>
        <v>0</v>
      </c>
      <c r="IM82" s="170">
        <f>(II82/1000)*Parameters!$H$2</f>
        <v>8.0928333333333343E-5</v>
      </c>
      <c r="IN82" s="170">
        <f>(IJ82/1000)*Parameters!$H$4</f>
        <v>0</v>
      </c>
      <c r="IO82" s="170">
        <f>(IK82/1000)*Parameters!$H$3</f>
        <v>0</v>
      </c>
      <c r="IP82" s="170">
        <f>(IL82/1000)*Parameters!$H$5</f>
        <v>0</v>
      </c>
      <c r="IQ82" s="171">
        <f t="shared" si="42"/>
        <v>8.0928333333333343E-5</v>
      </c>
      <c r="IR82" s="128">
        <f t="shared" si="43"/>
        <v>1</v>
      </c>
      <c r="IS82" s="128">
        <f t="shared" si="44"/>
        <v>0</v>
      </c>
      <c r="IT82" s="128">
        <f t="shared" si="45"/>
        <v>0</v>
      </c>
      <c r="IU82" s="128">
        <f t="shared" si="46"/>
        <v>0</v>
      </c>
      <c r="IV82" s="172">
        <f t="shared" si="47"/>
        <v>44159</v>
      </c>
      <c r="IW82" s="172">
        <f t="shared" si="48"/>
        <v>44164</v>
      </c>
      <c r="IX82" s="173">
        <f>SUM(M82*Parameters!$L$2,N82*Parameters!$L$3,O82*Parameters!$L$4,P82*Parameters!$L$5)</f>
        <v>4.5999999999999996</v>
      </c>
      <c r="IY82" s="173">
        <f t="shared" si="49"/>
        <v>0.59637681159420297</v>
      </c>
    </row>
    <row r="83" spans="1:259" ht="15" customHeight="1">
      <c r="A83" s="158" t="s">
        <v>1177</v>
      </c>
      <c r="B83" s="159" t="s">
        <v>1178</v>
      </c>
      <c r="C83" s="159" t="s">
        <v>264</v>
      </c>
      <c r="D83" s="159" t="s">
        <v>221</v>
      </c>
      <c r="E83" s="159" t="s">
        <v>222</v>
      </c>
      <c r="F83" s="159" t="s">
        <v>222</v>
      </c>
      <c r="G83" s="159" t="s">
        <v>222</v>
      </c>
      <c r="H83" s="159" t="s">
        <v>1179</v>
      </c>
      <c r="I83" s="159" t="s">
        <v>1180</v>
      </c>
      <c r="J83" s="159" t="s">
        <v>225</v>
      </c>
      <c r="K83" s="159" t="s">
        <v>1138</v>
      </c>
      <c r="L83" s="159" t="s">
        <v>1181</v>
      </c>
      <c r="M83" s="159">
        <v>2</v>
      </c>
      <c r="N83" s="159">
        <v>1</v>
      </c>
      <c r="O83" s="159">
        <v>2</v>
      </c>
      <c r="P83" s="159">
        <v>1</v>
      </c>
      <c r="Q83" s="159" t="s">
        <v>228</v>
      </c>
      <c r="R83" s="159">
        <v>0</v>
      </c>
      <c r="S83" s="159">
        <v>0</v>
      </c>
      <c r="T83" s="159">
        <v>0</v>
      </c>
      <c r="U83" s="159">
        <v>1</v>
      </c>
      <c r="V83" s="159">
        <v>0</v>
      </c>
      <c r="W83" s="159">
        <v>0</v>
      </c>
      <c r="X83" s="159">
        <v>0</v>
      </c>
      <c r="Y83" s="159" t="s">
        <v>229</v>
      </c>
      <c r="Z83" s="159">
        <v>612369286</v>
      </c>
      <c r="AA83" s="160" t="s">
        <v>230</v>
      </c>
      <c r="AB83" s="160" t="s">
        <v>231</v>
      </c>
      <c r="AC83" s="160" t="s">
        <v>232</v>
      </c>
      <c r="AD83" s="160">
        <v>2.5</v>
      </c>
      <c r="AE83" s="160"/>
      <c r="AF83" s="160">
        <f t="shared" si="25"/>
        <v>17.5</v>
      </c>
      <c r="AG83" s="160" t="s">
        <v>233</v>
      </c>
      <c r="AH83" s="160"/>
      <c r="AI83" s="161" t="s">
        <v>234</v>
      </c>
      <c r="AJ83" s="162"/>
      <c r="AK83" s="161"/>
      <c r="AL83" s="161"/>
      <c r="AM83" s="161"/>
      <c r="AN83" s="161"/>
      <c r="AO83" s="163" t="s">
        <v>235</v>
      </c>
      <c r="AU83" s="164" t="s">
        <v>236</v>
      </c>
      <c r="AV83" s="164"/>
      <c r="AW83" s="164"/>
      <c r="AX83" s="164"/>
      <c r="AY83" s="164"/>
      <c r="AZ83" s="164"/>
      <c r="BA83" s="164"/>
      <c r="BB83" s="159" t="s">
        <v>483</v>
      </c>
      <c r="BC83" s="163" t="s">
        <v>222</v>
      </c>
      <c r="BD83" s="163" t="s">
        <v>1138</v>
      </c>
      <c r="BE83" s="163">
        <v>27.4</v>
      </c>
      <c r="BF83" s="163" t="s">
        <v>1182</v>
      </c>
      <c r="BG83" s="163"/>
      <c r="BH83" s="163">
        <v>23.22</v>
      </c>
      <c r="BI83" s="163" t="s">
        <v>239</v>
      </c>
      <c r="BJ83" s="163"/>
      <c r="BK83" s="163">
        <v>19.420000000000002</v>
      </c>
      <c r="BL83" s="163" t="s">
        <v>1183</v>
      </c>
      <c r="BM83" s="163"/>
      <c r="BN83" s="165">
        <v>15.12</v>
      </c>
      <c r="BO83" s="166"/>
      <c r="BP83" s="164"/>
      <c r="BQ83" s="164"/>
      <c r="BR83" s="164"/>
      <c r="BS83" s="164"/>
      <c r="BT83" s="164"/>
      <c r="BU83" s="164"/>
      <c r="BV83" s="164"/>
      <c r="BW83" s="164"/>
      <c r="BX83" s="164"/>
      <c r="BY83" s="164"/>
      <c r="BZ83" s="164"/>
      <c r="CA83" s="164"/>
      <c r="CB83" s="164"/>
      <c r="CC83" s="164"/>
      <c r="CD83" s="164"/>
      <c r="CE83" s="164"/>
      <c r="CF83" s="164"/>
      <c r="CG83" s="164"/>
      <c r="CH83" s="164"/>
      <c r="CI83" s="164"/>
      <c r="CJ83" s="164"/>
      <c r="CK83" s="164"/>
      <c r="CL83" s="164"/>
      <c r="CM83" s="164"/>
      <c r="CN83" s="164"/>
      <c r="CO83" s="164"/>
      <c r="CP83" s="164"/>
      <c r="CQ83" s="164"/>
      <c r="CR83" s="164"/>
      <c r="CS83" s="164"/>
      <c r="CT83" s="164"/>
      <c r="CU83" s="164"/>
      <c r="CV83" s="164"/>
      <c r="CW83" s="164"/>
      <c r="CX83" s="164"/>
      <c r="CY83" s="164"/>
      <c r="CZ83" s="164"/>
      <c r="DA83" s="167"/>
      <c r="DB83" s="168" t="s">
        <v>241</v>
      </c>
      <c r="DC83" s="163"/>
      <c r="DD83" s="163"/>
      <c r="DE83" s="163"/>
      <c r="DF83" s="163"/>
      <c r="DG83" s="163"/>
      <c r="DH83" s="163"/>
      <c r="DI83" s="163"/>
      <c r="DJ83" s="163"/>
      <c r="DK83" s="163"/>
      <c r="DL83" s="163"/>
      <c r="DM83" s="163"/>
      <c r="DN83" s="161"/>
      <c r="DO83" s="161"/>
      <c r="DP83" s="161"/>
      <c r="DQ83" s="161"/>
      <c r="DR83" s="161"/>
      <c r="DS83" s="161"/>
      <c r="DT83" s="161"/>
      <c r="DU83" s="161"/>
      <c r="DV83" s="161"/>
      <c r="DW83" s="161"/>
      <c r="DX83" s="161"/>
      <c r="DY83" s="161"/>
      <c r="HN83" s="159">
        <v>75706491</v>
      </c>
      <c r="HO83" s="159" t="s">
        <v>1184</v>
      </c>
      <c r="HP83" s="159" t="s">
        <v>1185</v>
      </c>
      <c r="HR83" s="159" t="s">
        <v>244</v>
      </c>
      <c r="HS83" s="159" t="s">
        <v>245</v>
      </c>
      <c r="HV83" s="159">
        <v>103</v>
      </c>
      <c r="HW83" s="169">
        <f t="shared" si="26"/>
        <v>4.18</v>
      </c>
      <c r="HX83" s="169">
        <f t="shared" si="27"/>
        <v>3.7999999999999972</v>
      </c>
      <c r="HY83" s="169">
        <f t="shared" si="28"/>
        <v>4.3000000000000025</v>
      </c>
      <c r="HZ83" s="169">
        <f t="shared" si="29"/>
        <v>0</v>
      </c>
      <c r="IA83" s="169">
        <f t="shared" si="30"/>
        <v>0</v>
      </c>
      <c r="IB83" s="169">
        <f t="shared" si="31"/>
        <v>0</v>
      </c>
      <c r="IC83" s="169">
        <f t="shared" si="32"/>
        <v>0</v>
      </c>
      <c r="ID83" s="169">
        <f t="shared" si="33"/>
        <v>0</v>
      </c>
      <c r="IE83" s="169">
        <f t="shared" si="34"/>
        <v>0</v>
      </c>
      <c r="IF83" s="169">
        <f t="shared" si="35"/>
        <v>0</v>
      </c>
      <c r="IG83" s="169">
        <f t="shared" si="36"/>
        <v>0</v>
      </c>
      <c r="IH83" s="169">
        <f t="shared" si="37"/>
        <v>0</v>
      </c>
      <c r="II83" s="164">
        <f t="shared" si="38"/>
        <v>4.0933333333333328</v>
      </c>
      <c r="IJ83" s="164">
        <f t="shared" si="39"/>
        <v>0</v>
      </c>
      <c r="IK83" s="164">
        <f t="shared" si="40"/>
        <v>0</v>
      </c>
      <c r="IL83" s="164">
        <f t="shared" si="41"/>
        <v>0</v>
      </c>
      <c r="IM83" s="170">
        <f>(II83/1000)*Parameters!$H$2</f>
        <v>1.2075333333333331E-4</v>
      </c>
      <c r="IN83" s="170">
        <f>(IJ83/1000)*Parameters!$H$4</f>
        <v>0</v>
      </c>
      <c r="IO83" s="170">
        <f>(IK83/1000)*Parameters!$H$3</f>
        <v>0</v>
      </c>
      <c r="IP83" s="170">
        <f>(IL83/1000)*Parameters!$H$5</f>
        <v>0</v>
      </c>
      <c r="IQ83" s="171">
        <f t="shared" si="42"/>
        <v>1.2075333333333331E-4</v>
      </c>
      <c r="IR83" s="128">
        <f t="shared" si="43"/>
        <v>1</v>
      </c>
      <c r="IS83" s="128">
        <f t="shared" si="44"/>
        <v>0</v>
      </c>
      <c r="IT83" s="128">
        <f t="shared" si="45"/>
        <v>0</v>
      </c>
      <c r="IU83" s="128">
        <f t="shared" si="46"/>
        <v>0</v>
      </c>
      <c r="IV83" s="172">
        <f t="shared" si="47"/>
        <v>44159</v>
      </c>
      <c r="IW83" s="172">
        <f t="shared" si="48"/>
        <v>44164</v>
      </c>
      <c r="IX83" s="173">
        <f>SUM(M83*Parameters!$L$2,N83*Parameters!$L$3,O83*Parameters!$L$4,P83*Parameters!$L$5)</f>
        <v>4.5999999999999996</v>
      </c>
      <c r="IY83" s="173">
        <f t="shared" si="49"/>
        <v>0.88985507246376805</v>
      </c>
    </row>
    <row r="84" spans="1:259" ht="15" customHeight="1">
      <c r="A84" s="158" t="s">
        <v>1186</v>
      </c>
      <c r="B84" s="159" t="s">
        <v>1187</v>
      </c>
      <c r="C84" s="159" t="s">
        <v>264</v>
      </c>
      <c r="D84" s="159" t="s">
        <v>221</v>
      </c>
      <c r="E84" s="159" t="s">
        <v>222</v>
      </c>
      <c r="F84" s="159" t="s">
        <v>222</v>
      </c>
      <c r="G84" s="159" t="s">
        <v>222</v>
      </c>
      <c r="H84" s="159" t="s">
        <v>223</v>
      </c>
      <c r="I84" s="159" t="s">
        <v>224</v>
      </c>
      <c r="J84" s="159" t="s">
        <v>225</v>
      </c>
      <c r="K84" s="159" t="s">
        <v>1110</v>
      </c>
      <c r="L84" s="159" t="s">
        <v>1188</v>
      </c>
      <c r="M84" s="159">
        <v>0</v>
      </c>
      <c r="N84" s="159">
        <v>2</v>
      </c>
      <c r="O84" s="159">
        <v>3</v>
      </c>
      <c r="P84" s="159">
        <v>1</v>
      </c>
      <c r="Q84" s="159" t="s">
        <v>228</v>
      </c>
      <c r="R84" s="159">
        <v>0</v>
      </c>
      <c r="S84" s="159">
        <v>0</v>
      </c>
      <c r="T84" s="159">
        <v>0</v>
      </c>
      <c r="U84" s="159">
        <v>1</v>
      </c>
      <c r="V84" s="159">
        <v>0</v>
      </c>
      <c r="W84" s="159">
        <v>0</v>
      </c>
      <c r="X84" s="159">
        <v>0</v>
      </c>
      <c r="Y84" s="159" t="s">
        <v>229</v>
      </c>
      <c r="Z84" s="159">
        <v>618001806</v>
      </c>
      <c r="AA84" s="160" t="s">
        <v>230</v>
      </c>
      <c r="AB84" s="160" t="s">
        <v>231</v>
      </c>
      <c r="AC84" s="160" t="s">
        <v>232</v>
      </c>
      <c r="AD84" s="160">
        <v>3</v>
      </c>
      <c r="AE84" s="160"/>
      <c r="AF84" s="160">
        <f t="shared" si="25"/>
        <v>21</v>
      </c>
      <c r="AG84" s="160" t="s">
        <v>233</v>
      </c>
      <c r="AH84" s="160"/>
      <c r="AI84" s="161" t="s">
        <v>234</v>
      </c>
      <c r="AJ84" s="162"/>
      <c r="AK84" s="161"/>
      <c r="AL84" s="161"/>
      <c r="AM84" s="161"/>
      <c r="AN84" s="161"/>
      <c r="AO84" s="163" t="s">
        <v>235</v>
      </c>
      <c r="AU84" s="164" t="s">
        <v>236</v>
      </c>
      <c r="AV84" s="164"/>
      <c r="AW84" s="164"/>
      <c r="AX84" s="164"/>
      <c r="AY84" s="164"/>
      <c r="AZ84" s="164"/>
      <c r="BA84" s="164"/>
      <c r="BB84" s="159" t="s">
        <v>237</v>
      </c>
      <c r="BC84" s="163" t="s">
        <v>222</v>
      </c>
      <c r="BD84" s="163" t="s">
        <v>1110</v>
      </c>
      <c r="BE84" s="163">
        <v>27.98</v>
      </c>
      <c r="BF84" s="163" t="s">
        <v>1189</v>
      </c>
      <c r="BG84" s="163"/>
      <c r="BH84" s="163">
        <v>23.68</v>
      </c>
      <c r="BI84" s="163" t="s">
        <v>1190</v>
      </c>
      <c r="BJ84" s="163"/>
      <c r="BK84" s="163">
        <v>20.18</v>
      </c>
      <c r="BL84" s="163" t="s">
        <v>240</v>
      </c>
      <c r="BM84" s="163"/>
      <c r="BN84" s="165">
        <v>17</v>
      </c>
      <c r="BO84" s="166"/>
      <c r="BP84" s="164"/>
      <c r="BQ84" s="164"/>
      <c r="BR84" s="164"/>
      <c r="BS84" s="164"/>
      <c r="BT84" s="164"/>
      <c r="BU84" s="164"/>
      <c r="BV84" s="164"/>
      <c r="BW84" s="164"/>
      <c r="BX84" s="164"/>
      <c r="BY84" s="164"/>
      <c r="BZ84" s="164"/>
      <c r="CA84" s="164"/>
      <c r="CB84" s="164"/>
      <c r="CC84" s="164"/>
      <c r="CD84" s="164"/>
      <c r="CE84" s="164"/>
      <c r="CF84" s="164"/>
      <c r="CG84" s="164"/>
      <c r="CH84" s="164"/>
      <c r="CI84" s="164"/>
      <c r="CJ84" s="164"/>
      <c r="CK84" s="164"/>
      <c r="CL84" s="164"/>
      <c r="CM84" s="164"/>
      <c r="CN84" s="164"/>
      <c r="CO84" s="164"/>
      <c r="CP84" s="164"/>
      <c r="CQ84" s="164"/>
      <c r="CR84" s="164"/>
      <c r="CS84" s="164"/>
      <c r="CT84" s="164"/>
      <c r="CU84" s="164"/>
      <c r="CV84" s="164"/>
      <c r="CW84" s="164"/>
      <c r="CX84" s="164"/>
      <c r="CY84" s="164"/>
      <c r="CZ84" s="164"/>
      <c r="DA84" s="167"/>
      <c r="DB84" s="168" t="s">
        <v>241</v>
      </c>
      <c r="DC84" s="163"/>
      <c r="DD84" s="163"/>
      <c r="DE84" s="163"/>
      <c r="DF84" s="163"/>
      <c r="DG84" s="163"/>
      <c r="DH84" s="163"/>
      <c r="DI84" s="163"/>
      <c r="DJ84" s="163"/>
      <c r="DK84" s="163"/>
      <c r="DL84" s="163"/>
      <c r="DM84" s="163"/>
      <c r="DN84" s="161"/>
      <c r="DO84" s="161"/>
      <c r="DP84" s="161"/>
      <c r="DQ84" s="161"/>
      <c r="DR84" s="161"/>
      <c r="DS84" s="161"/>
      <c r="DT84" s="161"/>
      <c r="DU84" s="161"/>
      <c r="DV84" s="161"/>
      <c r="DW84" s="161"/>
      <c r="DX84" s="161"/>
      <c r="DY84" s="161"/>
      <c r="HN84" s="159">
        <v>75707863</v>
      </c>
      <c r="HO84" s="159" t="s">
        <v>1191</v>
      </c>
      <c r="HP84" s="159" t="s">
        <v>1192</v>
      </c>
      <c r="HR84" s="159" t="s">
        <v>244</v>
      </c>
      <c r="HS84" s="159" t="s">
        <v>245</v>
      </c>
      <c r="HV84" s="159">
        <v>104</v>
      </c>
      <c r="HW84" s="169">
        <f t="shared" si="26"/>
        <v>4.3000000000000007</v>
      </c>
      <c r="HX84" s="169">
        <f t="shared" si="27"/>
        <v>3.5</v>
      </c>
      <c r="HY84" s="169">
        <f t="shared" si="28"/>
        <v>3.1799999999999997</v>
      </c>
      <c r="HZ84" s="169">
        <f t="shared" si="29"/>
        <v>0</v>
      </c>
      <c r="IA84" s="169">
        <f t="shared" si="30"/>
        <v>0</v>
      </c>
      <c r="IB84" s="169">
        <f t="shared" si="31"/>
        <v>0</v>
      </c>
      <c r="IC84" s="169">
        <f t="shared" si="32"/>
        <v>0</v>
      </c>
      <c r="ID84" s="169">
        <f t="shared" si="33"/>
        <v>0</v>
      </c>
      <c r="IE84" s="169">
        <f t="shared" si="34"/>
        <v>0</v>
      </c>
      <c r="IF84" s="169">
        <f t="shared" si="35"/>
        <v>0</v>
      </c>
      <c r="IG84" s="169">
        <f t="shared" si="36"/>
        <v>0</v>
      </c>
      <c r="IH84" s="169">
        <f t="shared" si="37"/>
        <v>0</v>
      </c>
      <c r="II84" s="164">
        <f t="shared" si="38"/>
        <v>3.66</v>
      </c>
      <c r="IJ84" s="164">
        <f t="shared" si="39"/>
        <v>0</v>
      </c>
      <c r="IK84" s="164">
        <f t="shared" si="40"/>
        <v>0</v>
      </c>
      <c r="IL84" s="164">
        <f t="shared" si="41"/>
        <v>0</v>
      </c>
      <c r="IM84" s="170">
        <f>(II84/1000)*Parameters!$H$2</f>
        <v>1.0797E-4</v>
      </c>
      <c r="IN84" s="170">
        <f>(IJ84/1000)*Parameters!$H$4</f>
        <v>0</v>
      </c>
      <c r="IO84" s="170">
        <f>(IK84/1000)*Parameters!$H$3</f>
        <v>0</v>
      </c>
      <c r="IP84" s="170">
        <f>(IL84/1000)*Parameters!$H$5</f>
        <v>0</v>
      </c>
      <c r="IQ84" s="171">
        <f t="shared" si="42"/>
        <v>1.0797E-4</v>
      </c>
      <c r="IR84" s="128">
        <f t="shared" si="43"/>
        <v>1</v>
      </c>
      <c r="IS84" s="128">
        <f t="shared" si="44"/>
        <v>0</v>
      </c>
      <c r="IT84" s="128">
        <f t="shared" si="45"/>
        <v>0</v>
      </c>
      <c r="IU84" s="128">
        <f t="shared" si="46"/>
        <v>0</v>
      </c>
      <c r="IV84" s="172">
        <f t="shared" si="47"/>
        <v>44159</v>
      </c>
      <c r="IW84" s="172">
        <f t="shared" si="48"/>
        <v>44164</v>
      </c>
      <c r="IX84" s="173">
        <f>SUM(M84*Parameters!$L$2,N84*Parameters!$L$3,O84*Parameters!$L$4,P84*Parameters!$L$5)</f>
        <v>5.3999999999999995</v>
      </c>
      <c r="IY84" s="173">
        <f t="shared" si="49"/>
        <v>0.67777777777777792</v>
      </c>
    </row>
    <row r="85" spans="1:259" ht="15" customHeight="1">
      <c r="A85" s="158" t="s">
        <v>1193</v>
      </c>
      <c r="B85" s="159" t="s">
        <v>1194</v>
      </c>
      <c r="D85" s="159" t="s">
        <v>221</v>
      </c>
      <c r="E85" s="159" t="s">
        <v>222</v>
      </c>
      <c r="F85" s="159" t="s">
        <v>222</v>
      </c>
      <c r="G85" s="159" t="s">
        <v>222</v>
      </c>
      <c r="H85" s="159" t="s">
        <v>223</v>
      </c>
      <c r="I85" s="159" t="s">
        <v>224</v>
      </c>
      <c r="J85" s="159" t="s">
        <v>225</v>
      </c>
      <c r="K85" s="159" t="s">
        <v>1148</v>
      </c>
      <c r="L85" s="159" t="s">
        <v>1195</v>
      </c>
      <c r="M85" s="159">
        <v>1</v>
      </c>
      <c r="N85" s="159">
        <v>2</v>
      </c>
      <c r="O85" s="159">
        <v>3</v>
      </c>
      <c r="P85" s="159">
        <v>0</v>
      </c>
      <c r="Q85" s="159" t="s">
        <v>228</v>
      </c>
      <c r="R85" s="159">
        <v>0</v>
      </c>
      <c r="S85" s="159">
        <v>0</v>
      </c>
      <c r="T85" s="159">
        <v>0</v>
      </c>
      <c r="U85" s="159">
        <v>1</v>
      </c>
      <c r="V85" s="159">
        <v>0</v>
      </c>
      <c r="W85" s="159">
        <v>0</v>
      </c>
      <c r="X85" s="159">
        <v>0</v>
      </c>
      <c r="Y85" s="159" t="s">
        <v>229</v>
      </c>
      <c r="Z85" s="159">
        <v>615593387</v>
      </c>
      <c r="AA85" s="160" t="s">
        <v>230</v>
      </c>
      <c r="AB85" s="160" t="s">
        <v>231</v>
      </c>
      <c r="AC85" s="160" t="s">
        <v>232</v>
      </c>
      <c r="AD85" s="160">
        <v>5</v>
      </c>
      <c r="AE85" s="160"/>
      <c r="AF85" s="160">
        <f t="shared" si="25"/>
        <v>35</v>
      </c>
      <c r="AG85" s="160" t="s">
        <v>233</v>
      </c>
      <c r="AH85" s="160"/>
      <c r="AI85" s="161" t="s">
        <v>234</v>
      </c>
      <c r="AJ85" s="162"/>
      <c r="AK85" s="161"/>
      <c r="AL85" s="161"/>
      <c r="AM85" s="161"/>
      <c r="AN85" s="161"/>
      <c r="AO85" s="163" t="s">
        <v>235</v>
      </c>
      <c r="AU85" s="164" t="s">
        <v>236</v>
      </c>
      <c r="AV85" s="164"/>
      <c r="AW85" s="164"/>
      <c r="AX85" s="164"/>
      <c r="AY85" s="164"/>
      <c r="AZ85" s="164"/>
      <c r="BA85" s="164"/>
      <c r="BB85" s="159" t="s">
        <v>370</v>
      </c>
      <c r="BC85" s="163" t="s">
        <v>222</v>
      </c>
      <c r="BD85" s="163" t="s">
        <v>1148</v>
      </c>
      <c r="BE85" s="163">
        <v>25.08</v>
      </c>
      <c r="BF85" s="163" t="s">
        <v>1196</v>
      </c>
      <c r="BG85" s="163"/>
      <c r="BH85" s="163">
        <v>22.5</v>
      </c>
      <c r="BI85" s="163" t="s">
        <v>239</v>
      </c>
      <c r="BJ85" s="163"/>
      <c r="BK85" s="163">
        <v>20</v>
      </c>
      <c r="BL85" s="163" t="s">
        <v>1183</v>
      </c>
      <c r="BM85" s="163"/>
      <c r="BN85" s="165">
        <v>17</v>
      </c>
      <c r="BO85" s="166"/>
      <c r="BP85" s="164"/>
      <c r="BQ85" s="164"/>
      <c r="BR85" s="164"/>
      <c r="BS85" s="164"/>
      <c r="BT85" s="164"/>
      <c r="BU85" s="164"/>
      <c r="BV85" s="164"/>
      <c r="BW85" s="164"/>
      <c r="BX85" s="164"/>
      <c r="BY85" s="164"/>
      <c r="BZ85" s="164"/>
      <c r="CA85" s="164"/>
      <c r="CB85" s="164"/>
      <c r="CC85" s="164"/>
      <c r="CD85" s="164"/>
      <c r="CE85" s="164"/>
      <c r="CF85" s="164"/>
      <c r="CG85" s="164"/>
      <c r="CH85" s="164"/>
      <c r="CI85" s="164"/>
      <c r="CJ85" s="164"/>
      <c r="CK85" s="164"/>
      <c r="CL85" s="164"/>
      <c r="CM85" s="164"/>
      <c r="CN85" s="164"/>
      <c r="CO85" s="164"/>
      <c r="CP85" s="164"/>
      <c r="CQ85" s="164"/>
      <c r="CR85" s="164"/>
      <c r="CS85" s="164"/>
      <c r="CT85" s="164"/>
      <c r="CU85" s="164"/>
      <c r="CV85" s="164"/>
      <c r="CW85" s="164"/>
      <c r="CX85" s="164"/>
      <c r="CY85" s="164"/>
      <c r="CZ85" s="164"/>
      <c r="DA85" s="167"/>
      <c r="DB85" s="168" t="s">
        <v>241</v>
      </c>
      <c r="DC85" s="163"/>
      <c r="DD85" s="163"/>
      <c r="DE85" s="163"/>
      <c r="DF85" s="163"/>
      <c r="DG85" s="163"/>
      <c r="DH85" s="163"/>
      <c r="DI85" s="163"/>
      <c r="DJ85" s="163"/>
      <c r="DK85" s="163"/>
      <c r="DL85" s="163"/>
      <c r="DM85" s="163"/>
      <c r="DN85" s="161"/>
      <c r="DO85" s="161"/>
      <c r="DP85" s="161"/>
      <c r="DQ85" s="161"/>
      <c r="DR85" s="161"/>
      <c r="DS85" s="161"/>
      <c r="DT85" s="161"/>
      <c r="DU85" s="161"/>
      <c r="DV85" s="161"/>
      <c r="DW85" s="161"/>
      <c r="DX85" s="161"/>
      <c r="DY85" s="161"/>
      <c r="HN85" s="159">
        <v>75761036</v>
      </c>
      <c r="HO85" s="159" t="s">
        <v>1197</v>
      </c>
      <c r="HP85" s="159" t="s">
        <v>1198</v>
      </c>
      <c r="HR85" s="159" t="s">
        <v>244</v>
      </c>
      <c r="HS85" s="159" t="s">
        <v>245</v>
      </c>
      <c r="HV85" s="159">
        <v>105</v>
      </c>
      <c r="HW85" s="169">
        <f t="shared" si="26"/>
        <v>2.5799999999999983</v>
      </c>
      <c r="HX85" s="169">
        <f t="shared" si="27"/>
        <v>2.5</v>
      </c>
      <c r="HY85" s="169">
        <f t="shared" si="28"/>
        <v>3</v>
      </c>
      <c r="HZ85" s="169">
        <f t="shared" si="29"/>
        <v>0</v>
      </c>
      <c r="IA85" s="169">
        <f t="shared" si="30"/>
        <v>0</v>
      </c>
      <c r="IB85" s="169">
        <f t="shared" si="31"/>
        <v>0</v>
      </c>
      <c r="IC85" s="169">
        <f t="shared" si="32"/>
        <v>0</v>
      </c>
      <c r="ID85" s="169">
        <f t="shared" si="33"/>
        <v>0</v>
      </c>
      <c r="IE85" s="169">
        <f t="shared" si="34"/>
        <v>0</v>
      </c>
      <c r="IF85" s="169">
        <f t="shared" si="35"/>
        <v>0</v>
      </c>
      <c r="IG85" s="169">
        <f t="shared" si="36"/>
        <v>0</v>
      </c>
      <c r="IH85" s="169">
        <f t="shared" si="37"/>
        <v>0</v>
      </c>
      <c r="II85" s="164">
        <f t="shared" si="38"/>
        <v>2.6933333333333329</v>
      </c>
      <c r="IJ85" s="164">
        <f t="shared" si="39"/>
        <v>0</v>
      </c>
      <c r="IK85" s="164">
        <f t="shared" si="40"/>
        <v>0</v>
      </c>
      <c r="IL85" s="164">
        <f t="shared" si="41"/>
        <v>0</v>
      </c>
      <c r="IM85" s="170">
        <f>(II85/1000)*Parameters!$H$2</f>
        <v>7.9453333333333307E-5</v>
      </c>
      <c r="IN85" s="170">
        <f>(IJ85/1000)*Parameters!$H$4</f>
        <v>0</v>
      </c>
      <c r="IO85" s="170">
        <f>(IK85/1000)*Parameters!$H$3</f>
        <v>0</v>
      </c>
      <c r="IP85" s="170">
        <f>(IL85/1000)*Parameters!$H$5</f>
        <v>0</v>
      </c>
      <c r="IQ85" s="171">
        <f t="shared" si="42"/>
        <v>7.9453333333333307E-5</v>
      </c>
      <c r="IR85" s="128">
        <f t="shared" si="43"/>
        <v>1</v>
      </c>
      <c r="IS85" s="128">
        <f t="shared" si="44"/>
        <v>0</v>
      </c>
      <c r="IT85" s="128">
        <f t="shared" si="45"/>
        <v>0</v>
      </c>
      <c r="IU85" s="128">
        <f t="shared" si="46"/>
        <v>0</v>
      </c>
      <c r="IV85" s="172">
        <f t="shared" si="47"/>
        <v>44159</v>
      </c>
      <c r="IW85" s="172">
        <f t="shared" si="48"/>
        <v>44164</v>
      </c>
      <c r="IX85" s="173">
        <f>SUM(M85*Parameters!$L$2,N85*Parameters!$L$3,O85*Parameters!$L$4,P85*Parameters!$L$5)</f>
        <v>5.0999999999999996</v>
      </c>
      <c r="IY85" s="173">
        <f t="shared" si="49"/>
        <v>0.52810457516339859</v>
      </c>
    </row>
    <row r="86" spans="1:259" ht="15" customHeight="1">
      <c r="A86" s="158" t="s">
        <v>1199</v>
      </c>
      <c r="B86" s="159" t="s">
        <v>1200</v>
      </c>
      <c r="C86" s="159" t="s">
        <v>264</v>
      </c>
      <c r="D86" s="159" t="s">
        <v>221</v>
      </c>
      <c r="E86" s="159" t="s">
        <v>222</v>
      </c>
      <c r="F86" s="159" t="s">
        <v>222</v>
      </c>
      <c r="G86" s="159" t="s">
        <v>222</v>
      </c>
      <c r="H86" s="159" t="s">
        <v>223</v>
      </c>
      <c r="I86" s="159" t="s">
        <v>1201</v>
      </c>
      <c r="J86" s="159" t="s">
        <v>225</v>
      </c>
      <c r="K86" s="159" t="s">
        <v>1202</v>
      </c>
      <c r="L86" s="159" t="s">
        <v>1203</v>
      </c>
      <c r="M86" s="159">
        <v>2</v>
      </c>
      <c r="N86" s="159">
        <v>1</v>
      </c>
      <c r="O86" s="159">
        <v>3</v>
      </c>
      <c r="P86" s="159">
        <v>1</v>
      </c>
      <c r="Q86" s="159" t="s">
        <v>228</v>
      </c>
      <c r="R86" s="159">
        <v>0</v>
      </c>
      <c r="S86" s="159">
        <v>0</v>
      </c>
      <c r="T86" s="159">
        <v>0</v>
      </c>
      <c r="U86" s="159">
        <v>1</v>
      </c>
      <c r="V86" s="159">
        <v>0</v>
      </c>
      <c r="W86" s="159">
        <v>0</v>
      </c>
      <c r="X86" s="159">
        <v>0</v>
      </c>
      <c r="Y86" s="159" t="s">
        <v>229</v>
      </c>
      <c r="Z86" s="159">
        <v>617048777</v>
      </c>
      <c r="AA86" s="160" t="s">
        <v>230</v>
      </c>
      <c r="AB86" s="160" t="s">
        <v>231</v>
      </c>
      <c r="AC86" s="160" t="s">
        <v>232</v>
      </c>
      <c r="AD86" s="160">
        <v>5</v>
      </c>
      <c r="AE86" s="160"/>
      <c r="AF86" s="160">
        <f t="shared" si="25"/>
        <v>35</v>
      </c>
      <c r="AG86" s="160" t="s">
        <v>233</v>
      </c>
      <c r="AH86" s="160"/>
      <c r="AI86" s="161" t="s">
        <v>234</v>
      </c>
      <c r="AJ86" s="162"/>
      <c r="AK86" s="161"/>
      <c r="AL86" s="161"/>
      <c r="AM86" s="161"/>
      <c r="AN86" s="161"/>
      <c r="AO86" s="163" t="s">
        <v>235</v>
      </c>
      <c r="AU86" s="164" t="s">
        <v>236</v>
      </c>
      <c r="AV86" s="164"/>
      <c r="AW86" s="164"/>
      <c r="AX86" s="164"/>
      <c r="AY86" s="164"/>
      <c r="AZ86" s="164"/>
      <c r="BA86" s="164"/>
      <c r="BB86" s="159" t="s">
        <v>346</v>
      </c>
      <c r="BC86" s="163" t="s">
        <v>222</v>
      </c>
      <c r="BD86" s="163" t="s">
        <v>1202</v>
      </c>
      <c r="BE86" s="163">
        <v>16.489999999999998</v>
      </c>
      <c r="BF86" s="163" t="s">
        <v>1204</v>
      </c>
      <c r="BG86" s="163"/>
      <c r="BH86" s="163">
        <v>13.19</v>
      </c>
      <c r="BI86" s="163" t="s">
        <v>1205</v>
      </c>
      <c r="BJ86" s="163"/>
      <c r="BK86" s="163">
        <v>9.69</v>
      </c>
      <c r="BL86" s="163" t="s">
        <v>240</v>
      </c>
      <c r="BM86" s="163"/>
      <c r="BN86" s="165">
        <v>6.69</v>
      </c>
      <c r="BO86" s="166"/>
      <c r="BP86" s="164"/>
      <c r="BQ86" s="164"/>
      <c r="BR86" s="164"/>
      <c r="BS86" s="164"/>
      <c r="BT86" s="164"/>
      <c r="BU86" s="164"/>
      <c r="BV86" s="164"/>
      <c r="BW86" s="164"/>
      <c r="BX86" s="164"/>
      <c r="BY86" s="164"/>
      <c r="BZ86" s="164"/>
      <c r="CA86" s="164"/>
      <c r="CB86" s="164"/>
      <c r="CC86" s="164"/>
      <c r="CD86" s="164"/>
      <c r="CE86" s="164"/>
      <c r="CF86" s="164"/>
      <c r="CG86" s="164"/>
      <c r="CH86" s="164"/>
      <c r="CI86" s="164"/>
      <c r="CJ86" s="164"/>
      <c r="CK86" s="164"/>
      <c r="CL86" s="164"/>
      <c r="CM86" s="164"/>
      <c r="CN86" s="164"/>
      <c r="CO86" s="164"/>
      <c r="CP86" s="164"/>
      <c r="CQ86" s="164"/>
      <c r="CR86" s="164"/>
      <c r="CS86" s="164"/>
      <c r="CT86" s="164"/>
      <c r="CU86" s="164"/>
      <c r="CV86" s="164"/>
      <c r="CW86" s="164"/>
      <c r="CX86" s="164"/>
      <c r="CY86" s="164"/>
      <c r="CZ86" s="164"/>
      <c r="DA86" s="167"/>
      <c r="DB86" s="168" t="s">
        <v>241</v>
      </c>
      <c r="DC86" s="163"/>
      <c r="DD86" s="163"/>
      <c r="DE86" s="163"/>
      <c r="DF86" s="163"/>
      <c r="DG86" s="163"/>
      <c r="DH86" s="163"/>
      <c r="DI86" s="163"/>
      <c r="DJ86" s="163"/>
      <c r="DK86" s="163"/>
      <c r="DL86" s="163"/>
      <c r="DM86" s="163"/>
      <c r="DN86" s="161"/>
      <c r="DO86" s="161"/>
      <c r="DP86" s="161"/>
      <c r="DQ86" s="161"/>
      <c r="DR86" s="161"/>
      <c r="DS86" s="161"/>
      <c r="DT86" s="161"/>
      <c r="DU86" s="161"/>
      <c r="DV86" s="161"/>
      <c r="DW86" s="161"/>
      <c r="DX86" s="161"/>
      <c r="DY86" s="161"/>
      <c r="HN86" s="159">
        <v>75765035</v>
      </c>
      <c r="HO86" s="159" t="s">
        <v>1206</v>
      </c>
      <c r="HP86" s="159" t="s">
        <v>1207</v>
      </c>
      <c r="HR86" s="159" t="s">
        <v>244</v>
      </c>
      <c r="HS86" s="159" t="s">
        <v>245</v>
      </c>
      <c r="HV86" s="159">
        <v>106</v>
      </c>
      <c r="HW86" s="169">
        <f t="shared" si="26"/>
        <v>3.2999999999999989</v>
      </c>
      <c r="HX86" s="169">
        <f t="shared" si="27"/>
        <v>3.5</v>
      </c>
      <c r="HY86" s="169">
        <f t="shared" si="28"/>
        <v>2.9999999999999991</v>
      </c>
      <c r="HZ86" s="169">
        <f t="shared" si="29"/>
        <v>0</v>
      </c>
      <c r="IA86" s="169">
        <f t="shared" si="30"/>
        <v>0</v>
      </c>
      <c r="IB86" s="169">
        <f t="shared" si="31"/>
        <v>0</v>
      </c>
      <c r="IC86" s="169">
        <f t="shared" si="32"/>
        <v>0</v>
      </c>
      <c r="ID86" s="169">
        <f t="shared" si="33"/>
        <v>0</v>
      </c>
      <c r="IE86" s="169">
        <f t="shared" si="34"/>
        <v>0</v>
      </c>
      <c r="IF86" s="169">
        <f t="shared" si="35"/>
        <v>0</v>
      </c>
      <c r="IG86" s="169">
        <f t="shared" si="36"/>
        <v>0</v>
      </c>
      <c r="IH86" s="169">
        <f t="shared" si="37"/>
        <v>0</v>
      </c>
      <c r="II86" s="164">
        <f t="shared" si="38"/>
        <v>3.2666666666666657</v>
      </c>
      <c r="IJ86" s="164">
        <f t="shared" si="39"/>
        <v>0</v>
      </c>
      <c r="IK86" s="164">
        <f t="shared" si="40"/>
        <v>0</v>
      </c>
      <c r="IL86" s="164">
        <f t="shared" si="41"/>
        <v>0</v>
      </c>
      <c r="IM86" s="170">
        <f>(II86/1000)*Parameters!$H$2</f>
        <v>9.6366666666666633E-5</v>
      </c>
      <c r="IN86" s="170">
        <f>(IJ86/1000)*Parameters!$H$4</f>
        <v>0</v>
      </c>
      <c r="IO86" s="170">
        <f>(IK86/1000)*Parameters!$H$3</f>
        <v>0</v>
      </c>
      <c r="IP86" s="170">
        <f>(IL86/1000)*Parameters!$H$5</f>
        <v>0</v>
      </c>
      <c r="IQ86" s="171">
        <f t="shared" si="42"/>
        <v>9.6366666666666633E-5</v>
      </c>
      <c r="IR86" s="128">
        <f t="shared" si="43"/>
        <v>1</v>
      </c>
      <c r="IS86" s="128">
        <f t="shared" si="44"/>
        <v>0</v>
      </c>
      <c r="IT86" s="128">
        <f t="shared" si="45"/>
        <v>0</v>
      </c>
      <c r="IU86" s="128">
        <f t="shared" si="46"/>
        <v>0</v>
      </c>
      <c r="IV86" s="172">
        <f t="shared" si="47"/>
        <v>44159</v>
      </c>
      <c r="IW86" s="172">
        <f t="shared" si="48"/>
        <v>44164</v>
      </c>
      <c r="IX86" s="173">
        <f>SUM(M86*Parameters!$L$2,N86*Parameters!$L$3,O86*Parameters!$L$4,P86*Parameters!$L$5)</f>
        <v>5.6</v>
      </c>
      <c r="IY86" s="173">
        <f t="shared" si="49"/>
        <v>0.58333333333333315</v>
      </c>
    </row>
    <row r="87" spans="1:259" ht="15" customHeight="1">
      <c r="A87" s="158" t="s">
        <v>1208</v>
      </c>
      <c r="B87" s="159" t="s">
        <v>1209</v>
      </c>
      <c r="D87" s="159" t="s">
        <v>221</v>
      </c>
      <c r="E87" s="159" t="s">
        <v>222</v>
      </c>
      <c r="F87" s="159" t="s">
        <v>222</v>
      </c>
      <c r="G87" s="159" t="s">
        <v>222</v>
      </c>
      <c r="H87" s="159" t="s">
        <v>1210</v>
      </c>
      <c r="I87" s="159" t="s">
        <v>1211</v>
      </c>
      <c r="J87" s="159" t="s">
        <v>1212</v>
      </c>
      <c r="K87" s="159" t="s">
        <v>1213</v>
      </c>
      <c r="L87" s="159" t="s">
        <v>1214</v>
      </c>
      <c r="M87" s="159">
        <v>7</v>
      </c>
      <c r="N87" s="159">
        <v>3</v>
      </c>
      <c r="O87" s="159">
        <v>2</v>
      </c>
      <c r="P87" s="159">
        <v>0</v>
      </c>
      <c r="Q87" s="159" t="s">
        <v>1215</v>
      </c>
      <c r="R87" s="159">
        <v>0</v>
      </c>
      <c r="S87" s="159">
        <v>0</v>
      </c>
      <c r="T87" s="159">
        <v>0</v>
      </c>
      <c r="U87" s="159">
        <v>0</v>
      </c>
      <c r="V87" s="159">
        <v>1</v>
      </c>
      <c r="W87" s="159">
        <v>0</v>
      </c>
      <c r="X87" s="159">
        <v>0</v>
      </c>
      <c r="Y87" s="159" t="s">
        <v>1216</v>
      </c>
      <c r="Z87" s="159">
        <v>615115174</v>
      </c>
      <c r="AA87" s="160" t="s">
        <v>230</v>
      </c>
      <c r="AB87" s="160" t="s">
        <v>231</v>
      </c>
      <c r="AC87" s="160" t="s">
        <v>232</v>
      </c>
      <c r="AD87" s="160">
        <v>3</v>
      </c>
      <c r="AE87" s="160"/>
      <c r="AF87" s="160">
        <f t="shared" si="25"/>
        <v>21</v>
      </c>
      <c r="AG87" s="160" t="s">
        <v>233</v>
      </c>
      <c r="AH87" s="160"/>
      <c r="AI87" s="161" t="s">
        <v>234</v>
      </c>
      <c r="AJ87" s="162"/>
      <c r="AK87" s="161"/>
      <c r="AL87" s="161"/>
      <c r="AM87" s="161"/>
      <c r="AN87" s="161"/>
      <c r="AO87" s="163" t="s">
        <v>235</v>
      </c>
      <c r="AU87" s="164" t="s">
        <v>236</v>
      </c>
      <c r="AV87" s="164"/>
      <c r="AW87" s="164"/>
      <c r="AX87" s="164"/>
      <c r="AY87" s="164"/>
      <c r="AZ87" s="164"/>
      <c r="BA87" s="164"/>
      <c r="BB87" s="159" t="s">
        <v>1217</v>
      </c>
      <c r="BC87" s="163" t="s">
        <v>222</v>
      </c>
      <c r="BD87" s="163" t="s">
        <v>1213</v>
      </c>
      <c r="BE87" s="163">
        <v>14</v>
      </c>
      <c r="BF87" s="163" t="s">
        <v>1218</v>
      </c>
      <c r="BG87" s="163"/>
      <c r="BH87" s="163">
        <v>13</v>
      </c>
      <c r="BI87" s="163" t="s">
        <v>238</v>
      </c>
      <c r="BJ87" s="163"/>
      <c r="BK87" s="163">
        <v>11.87</v>
      </c>
      <c r="BL87" s="163" t="s">
        <v>1219</v>
      </c>
      <c r="BM87" s="163"/>
      <c r="BN87" s="165">
        <v>9.8000000000000007</v>
      </c>
      <c r="BO87" s="166"/>
      <c r="BP87" s="164"/>
      <c r="BQ87" s="164"/>
      <c r="BR87" s="164"/>
      <c r="BS87" s="164"/>
      <c r="BT87" s="164"/>
      <c r="BU87" s="164"/>
      <c r="BV87" s="164"/>
      <c r="BW87" s="164"/>
      <c r="BX87" s="164"/>
      <c r="BY87" s="164"/>
      <c r="BZ87" s="164"/>
      <c r="CA87" s="164"/>
      <c r="CB87" s="164"/>
      <c r="CC87" s="164"/>
      <c r="CD87" s="164"/>
      <c r="CE87" s="164"/>
      <c r="CF87" s="164"/>
      <c r="CG87" s="164"/>
      <c r="CH87" s="164"/>
      <c r="CI87" s="164"/>
      <c r="CJ87" s="164"/>
      <c r="CK87" s="164"/>
      <c r="CL87" s="164"/>
      <c r="CM87" s="164"/>
      <c r="CN87" s="164"/>
      <c r="CO87" s="164"/>
      <c r="CP87" s="164"/>
      <c r="CQ87" s="164"/>
      <c r="CR87" s="164"/>
      <c r="CS87" s="164"/>
      <c r="CT87" s="164"/>
      <c r="CU87" s="164"/>
      <c r="CV87" s="164"/>
      <c r="CW87" s="164"/>
      <c r="CX87" s="164"/>
      <c r="CY87" s="164"/>
      <c r="CZ87" s="164"/>
      <c r="DA87" s="167"/>
      <c r="DB87" s="168" t="s">
        <v>241</v>
      </c>
      <c r="DC87" s="163"/>
      <c r="DD87" s="163"/>
      <c r="DE87" s="163"/>
      <c r="DF87" s="163"/>
      <c r="DG87" s="163"/>
      <c r="DH87" s="163"/>
      <c r="DI87" s="163"/>
      <c r="DJ87" s="163"/>
      <c r="DK87" s="163"/>
      <c r="DL87" s="163"/>
      <c r="DM87" s="163"/>
      <c r="DN87" s="161"/>
      <c r="DO87" s="161"/>
      <c r="DP87" s="161"/>
      <c r="DQ87" s="161"/>
      <c r="DR87" s="161"/>
      <c r="DS87" s="161"/>
      <c r="DT87" s="161"/>
      <c r="DU87" s="161"/>
      <c r="DV87" s="161"/>
      <c r="DW87" s="161"/>
      <c r="DX87" s="161"/>
      <c r="DY87" s="161"/>
      <c r="HN87" s="159">
        <v>75821529</v>
      </c>
      <c r="HO87" s="159" t="s">
        <v>1220</v>
      </c>
      <c r="HP87" s="159" t="s">
        <v>1221</v>
      </c>
      <c r="HR87" s="159" t="s">
        <v>244</v>
      </c>
      <c r="HS87" s="159" t="s">
        <v>245</v>
      </c>
      <c r="HV87" s="159">
        <v>107</v>
      </c>
      <c r="HW87" s="169">
        <f t="shared" si="26"/>
        <v>1</v>
      </c>
      <c r="HX87" s="169">
        <f t="shared" si="27"/>
        <v>1.1300000000000008</v>
      </c>
      <c r="HY87" s="169">
        <f t="shared" si="28"/>
        <v>2.0699999999999985</v>
      </c>
      <c r="HZ87" s="169">
        <f t="shared" si="29"/>
        <v>0</v>
      </c>
      <c r="IA87" s="169">
        <f t="shared" si="30"/>
        <v>0</v>
      </c>
      <c r="IB87" s="169">
        <f t="shared" si="31"/>
        <v>0</v>
      </c>
      <c r="IC87" s="169">
        <f t="shared" si="32"/>
        <v>0</v>
      </c>
      <c r="ID87" s="169">
        <f t="shared" si="33"/>
        <v>0</v>
      </c>
      <c r="IE87" s="169">
        <f t="shared" si="34"/>
        <v>0</v>
      </c>
      <c r="IF87" s="169">
        <f t="shared" si="35"/>
        <v>0</v>
      </c>
      <c r="IG87" s="169">
        <f t="shared" si="36"/>
        <v>0</v>
      </c>
      <c r="IH87" s="169">
        <f t="shared" si="37"/>
        <v>0</v>
      </c>
      <c r="II87" s="164">
        <f t="shared" si="38"/>
        <v>1.3999999999999997</v>
      </c>
      <c r="IJ87" s="164">
        <f t="shared" si="39"/>
        <v>0</v>
      </c>
      <c r="IK87" s="164">
        <f t="shared" si="40"/>
        <v>0</v>
      </c>
      <c r="IL87" s="164">
        <f t="shared" si="41"/>
        <v>0</v>
      </c>
      <c r="IM87" s="170">
        <f>(II87/1000)*Parameters!$H$2</f>
        <v>4.1299999999999994E-5</v>
      </c>
      <c r="IN87" s="170">
        <f>(IJ87/1000)*Parameters!$H$4</f>
        <v>0</v>
      </c>
      <c r="IO87" s="170">
        <f>(IK87/1000)*Parameters!$H$3</f>
        <v>0</v>
      </c>
      <c r="IP87" s="170">
        <f>(IL87/1000)*Parameters!$H$5</f>
        <v>0</v>
      </c>
      <c r="IQ87" s="171">
        <f t="shared" si="42"/>
        <v>4.1299999999999994E-5</v>
      </c>
      <c r="IR87" s="128">
        <f t="shared" si="43"/>
        <v>1</v>
      </c>
      <c r="IS87" s="128">
        <f t="shared" si="44"/>
        <v>0</v>
      </c>
      <c r="IT87" s="128">
        <f t="shared" si="45"/>
        <v>0</v>
      </c>
      <c r="IU87" s="128">
        <f t="shared" si="46"/>
        <v>0</v>
      </c>
      <c r="IV87" s="172">
        <f t="shared" si="47"/>
        <v>44159</v>
      </c>
      <c r="IW87" s="172">
        <f t="shared" si="48"/>
        <v>44164</v>
      </c>
      <c r="IX87" s="173">
        <f>SUM(M87*Parameters!$L$2,N87*Parameters!$L$3,O87*Parameters!$L$4,P87*Parameters!$L$5)</f>
        <v>7.9</v>
      </c>
      <c r="IY87" s="173">
        <f t="shared" si="49"/>
        <v>0.17721518987341767</v>
      </c>
    </row>
    <row r="88" spans="1:259" ht="15" customHeight="1">
      <c r="A88" s="158" t="s">
        <v>1222</v>
      </c>
      <c r="B88" s="159" t="s">
        <v>1223</v>
      </c>
      <c r="D88" s="159" t="s">
        <v>221</v>
      </c>
      <c r="E88" s="159" t="s">
        <v>222</v>
      </c>
      <c r="F88" s="159" t="s">
        <v>222</v>
      </c>
      <c r="G88" s="159" t="s">
        <v>222</v>
      </c>
      <c r="H88" s="159" t="s">
        <v>1210</v>
      </c>
      <c r="I88" s="159" t="s">
        <v>1224</v>
      </c>
      <c r="J88" s="159" t="s">
        <v>1212</v>
      </c>
      <c r="K88" s="159" t="s">
        <v>1225</v>
      </c>
      <c r="L88" s="159" t="s">
        <v>1226</v>
      </c>
      <c r="M88" s="159">
        <v>1</v>
      </c>
      <c r="N88" s="159">
        <v>1</v>
      </c>
      <c r="O88" s="159">
        <v>1</v>
      </c>
      <c r="P88" s="159">
        <v>0</v>
      </c>
      <c r="Q88" s="159" t="s">
        <v>1215</v>
      </c>
      <c r="R88" s="159">
        <v>0</v>
      </c>
      <c r="S88" s="159">
        <v>0</v>
      </c>
      <c r="T88" s="159">
        <v>0</v>
      </c>
      <c r="U88" s="159">
        <v>0</v>
      </c>
      <c r="V88" s="159">
        <v>1</v>
      </c>
      <c r="W88" s="159">
        <v>0</v>
      </c>
      <c r="X88" s="159">
        <v>0</v>
      </c>
      <c r="Y88" s="159" t="s">
        <v>1216</v>
      </c>
      <c r="Z88" s="159">
        <v>612621063</v>
      </c>
      <c r="AA88" s="160" t="s">
        <v>230</v>
      </c>
      <c r="AB88" s="160" t="s">
        <v>231</v>
      </c>
      <c r="AC88" s="160" t="s">
        <v>232</v>
      </c>
      <c r="AD88" s="160">
        <v>2</v>
      </c>
      <c r="AE88" s="160"/>
      <c r="AF88" s="160">
        <f t="shared" si="25"/>
        <v>14</v>
      </c>
      <c r="AG88" s="160" t="s">
        <v>233</v>
      </c>
      <c r="AH88" s="160"/>
      <c r="AI88" s="161" t="s">
        <v>234</v>
      </c>
      <c r="AJ88" s="162"/>
      <c r="AK88" s="161"/>
      <c r="AL88" s="161"/>
      <c r="AM88" s="161"/>
      <c r="AN88" s="161"/>
      <c r="AO88" s="163" t="s">
        <v>235</v>
      </c>
      <c r="AU88" s="164" t="s">
        <v>236</v>
      </c>
      <c r="AV88" s="164"/>
      <c r="AW88" s="164"/>
      <c r="AX88" s="164"/>
      <c r="AY88" s="164"/>
      <c r="AZ88" s="164"/>
      <c r="BA88" s="164"/>
      <c r="BB88" s="159" t="s">
        <v>346</v>
      </c>
      <c r="BC88" s="163" t="s">
        <v>222</v>
      </c>
      <c r="BD88" s="163" t="s">
        <v>1225</v>
      </c>
      <c r="BE88" s="163">
        <v>13</v>
      </c>
      <c r="BF88" s="163" t="s">
        <v>1227</v>
      </c>
      <c r="BG88" s="163"/>
      <c r="BH88" s="163">
        <v>11.63</v>
      </c>
      <c r="BI88" s="163" t="s">
        <v>1228</v>
      </c>
      <c r="BJ88" s="163"/>
      <c r="BK88" s="163">
        <v>10.210000000000001</v>
      </c>
      <c r="BL88" s="163" t="s">
        <v>1229</v>
      </c>
      <c r="BM88" s="163"/>
      <c r="BN88" s="165">
        <v>8.56</v>
      </c>
      <c r="BO88" s="166"/>
      <c r="BP88" s="164"/>
      <c r="BQ88" s="164"/>
      <c r="BR88" s="164"/>
      <c r="BS88" s="164"/>
      <c r="BT88" s="164"/>
      <c r="BU88" s="164"/>
      <c r="BV88" s="164"/>
      <c r="BW88" s="164"/>
      <c r="BX88" s="164"/>
      <c r="BY88" s="164"/>
      <c r="BZ88" s="164"/>
      <c r="CA88" s="164"/>
      <c r="CB88" s="164"/>
      <c r="CC88" s="164"/>
      <c r="CD88" s="164"/>
      <c r="CE88" s="164"/>
      <c r="CF88" s="164"/>
      <c r="CG88" s="164"/>
      <c r="CH88" s="164"/>
      <c r="CI88" s="164"/>
      <c r="CJ88" s="164"/>
      <c r="CK88" s="164"/>
      <c r="CL88" s="164"/>
      <c r="CM88" s="164"/>
      <c r="CN88" s="164"/>
      <c r="CO88" s="164"/>
      <c r="CP88" s="164"/>
      <c r="CQ88" s="164"/>
      <c r="CR88" s="164"/>
      <c r="CS88" s="164"/>
      <c r="CT88" s="164"/>
      <c r="CU88" s="164"/>
      <c r="CV88" s="164"/>
      <c r="CW88" s="164"/>
      <c r="CX88" s="164"/>
      <c r="CY88" s="164"/>
      <c r="CZ88" s="164"/>
      <c r="DA88" s="167"/>
      <c r="DB88" s="168" t="s">
        <v>241</v>
      </c>
      <c r="DC88" s="163"/>
      <c r="DD88" s="163"/>
      <c r="DE88" s="163"/>
      <c r="DF88" s="163"/>
      <c r="DG88" s="163"/>
      <c r="DH88" s="163"/>
      <c r="DI88" s="163"/>
      <c r="DJ88" s="163"/>
      <c r="DK88" s="163"/>
      <c r="DL88" s="163"/>
      <c r="DM88" s="163"/>
      <c r="DN88" s="161"/>
      <c r="DO88" s="161"/>
      <c r="DP88" s="161"/>
      <c r="DQ88" s="161"/>
      <c r="DR88" s="161"/>
      <c r="DS88" s="161"/>
      <c r="DT88" s="161"/>
      <c r="DU88" s="161"/>
      <c r="DV88" s="161"/>
      <c r="DW88" s="161"/>
      <c r="DX88" s="161"/>
      <c r="DY88" s="161"/>
      <c r="HN88" s="159">
        <v>75826544</v>
      </c>
      <c r="HO88" s="159" t="s">
        <v>1230</v>
      </c>
      <c r="HP88" s="159" t="s">
        <v>1231</v>
      </c>
      <c r="HR88" s="159" t="s">
        <v>244</v>
      </c>
      <c r="HS88" s="159" t="s">
        <v>245</v>
      </c>
      <c r="HV88" s="159">
        <v>108</v>
      </c>
      <c r="HW88" s="169">
        <f t="shared" si="26"/>
        <v>1.3699999999999992</v>
      </c>
      <c r="HX88" s="169">
        <f t="shared" si="27"/>
        <v>1.42</v>
      </c>
      <c r="HY88" s="169">
        <f t="shared" si="28"/>
        <v>1.6500000000000004</v>
      </c>
      <c r="HZ88" s="169">
        <f t="shared" si="29"/>
        <v>0</v>
      </c>
      <c r="IA88" s="169">
        <f t="shared" si="30"/>
        <v>0</v>
      </c>
      <c r="IB88" s="169">
        <f t="shared" si="31"/>
        <v>0</v>
      </c>
      <c r="IC88" s="169">
        <f t="shared" si="32"/>
        <v>0</v>
      </c>
      <c r="ID88" s="169">
        <f t="shared" si="33"/>
        <v>0</v>
      </c>
      <c r="IE88" s="169">
        <f t="shared" si="34"/>
        <v>0</v>
      </c>
      <c r="IF88" s="169">
        <f t="shared" si="35"/>
        <v>0</v>
      </c>
      <c r="IG88" s="169">
        <f t="shared" si="36"/>
        <v>0</v>
      </c>
      <c r="IH88" s="169">
        <f t="shared" si="37"/>
        <v>0</v>
      </c>
      <c r="II88" s="164">
        <f t="shared" si="38"/>
        <v>1.4799999999999998</v>
      </c>
      <c r="IJ88" s="164">
        <f t="shared" si="39"/>
        <v>0</v>
      </c>
      <c r="IK88" s="164">
        <f t="shared" si="40"/>
        <v>0</v>
      </c>
      <c r="IL88" s="164">
        <f t="shared" si="41"/>
        <v>0</v>
      </c>
      <c r="IM88" s="170">
        <f>(II88/1000)*Parameters!$H$2</f>
        <v>4.3659999999999992E-5</v>
      </c>
      <c r="IN88" s="170">
        <f>(IJ88/1000)*Parameters!$H$4</f>
        <v>0</v>
      </c>
      <c r="IO88" s="170">
        <f>(IK88/1000)*Parameters!$H$3</f>
        <v>0</v>
      </c>
      <c r="IP88" s="170">
        <f>(IL88/1000)*Parameters!$H$5</f>
        <v>0</v>
      </c>
      <c r="IQ88" s="171">
        <f t="shared" si="42"/>
        <v>4.3659999999999992E-5</v>
      </c>
      <c r="IR88" s="128">
        <f t="shared" si="43"/>
        <v>1</v>
      </c>
      <c r="IS88" s="128">
        <f t="shared" si="44"/>
        <v>0</v>
      </c>
      <c r="IT88" s="128">
        <f t="shared" si="45"/>
        <v>0</v>
      </c>
      <c r="IU88" s="128">
        <f t="shared" si="46"/>
        <v>0</v>
      </c>
      <c r="IV88" s="172">
        <f t="shared" si="47"/>
        <v>44159</v>
      </c>
      <c r="IW88" s="172">
        <f t="shared" si="48"/>
        <v>44164</v>
      </c>
      <c r="IX88" s="173">
        <f>SUM(M88*Parameters!$L$2,N88*Parameters!$L$3,O88*Parameters!$L$4,P88*Parameters!$L$5)</f>
        <v>2.2999999999999998</v>
      </c>
      <c r="IY88" s="173">
        <f t="shared" si="49"/>
        <v>0.64347826086956517</v>
      </c>
    </row>
    <row r="89" spans="1:259" ht="15" customHeight="1">
      <c r="A89" s="158" t="s">
        <v>1232</v>
      </c>
      <c r="B89" s="159" t="s">
        <v>1233</v>
      </c>
      <c r="D89" s="159" t="s">
        <v>221</v>
      </c>
      <c r="E89" s="159" t="s">
        <v>222</v>
      </c>
      <c r="F89" s="159" t="s">
        <v>222</v>
      </c>
      <c r="G89" s="159" t="s">
        <v>222</v>
      </c>
      <c r="H89" s="159" t="s">
        <v>1234</v>
      </c>
      <c r="I89" s="159" t="s">
        <v>1235</v>
      </c>
      <c r="J89" s="159" t="s">
        <v>1212</v>
      </c>
      <c r="K89" s="159" t="s">
        <v>1236</v>
      </c>
      <c r="L89" s="159" t="s">
        <v>1237</v>
      </c>
      <c r="M89" s="159">
        <v>4</v>
      </c>
      <c r="N89" s="159">
        <v>1</v>
      </c>
      <c r="O89" s="159">
        <v>2</v>
      </c>
      <c r="P89" s="159">
        <v>0</v>
      </c>
      <c r="Q89" s="159" t="s">
        <v>1215</v>
      </c>
      <c r="R89" s="159">
        <v>0</v>
      </c>
      <c r="S89" s="159">
        <v>0</v>
      </c>
      <c r="T89" s="159">
        <v>0</v>
      </c>
      <c r="U89" s="159">
        <v>0</v>
      </c>
      <c r="V89" s="159">
        <v>1</v>
      </c>
      <c r="W89" s="159">
        <v>0</v>
      </c>
      <c r="X89" s="159">
        <v>0</v>
      </c>
      <c r="Y89" s="159" t="s">
        <v>1216</v>
      </c>
      <c r="Z89" s="159">
        <v>615005809</v>
      </c>
      <c r="AA89" s="160" t="s">
        <v>230</v>
      </c>
      <c r="AB89" s="160" t="s">
        <v>231</v>
      </c>
      <c r="AC89" s="160" t="s">
        <v>232</v>
      </c>
      <c r="AD89" s="160">
        <v>3</v>
      </c>
      <c r="AE89" s="160"/>
      <c r="AF89" s="160">
        <f t="shared" si="25"/>
        <v>21</v>
      </c>
      <c r="AG89" s="160" t="s">
        <v>233</v>
      </c>
      <c r="AH89" s="160"/>
      <c r="AI89" s="161" t="s">
        <v>234</v>
      </c>
      <c r="AJ89" s="162"/>
      <c r="AK89" s="161"/>
      <c r="AL89" s="161"/>
      <c r="AM89" s="161"/>
      <c r="AN89" s="161"/>
      <c r="AO89" s="163" t="s">
        <v>235</v>
      </c>
      <c r="AU89" s="164" t="s">
        <v>236</v>
      </c>
      <c r="AV89" s="164"/>
      <c r="AW89" s="164"/>
      <c r="AX89" s="164"/>
      <c r="AY89" s="164"/>
      <c r="AZ89" s="164"/>
      <c r="BA89" s="164"/>
      <c r="BB89" s="159" t="s">
        <v>1217</v>
      </c>
      <c r="BC89" s="163" t="s">
        <v>222</v>
      </c>
      <c r="BD89" s="163" t="s">
        <v>1238</v>
      </c>
      <c r="BE89" s="163">
        <v>26.5</v>
      </c>
      <c r="BF89" s="163" t="s">
        <v>226</v>
      </c>
      <c r="BG89" s="163"/>
      <c r="BH89" s="163">
        <v>22.81</v>
      </c>
      <c r="BI89" s="163" t="s">
        <v>1239</v>
      </c>
      <c r="BJ89" s="163"/>
      <c r="BK89" s="163">
        <v>18.77</v>
      </c>
      <c r="BL89" s="163" t="s">
        <v>1240</v>
      </c>
      <c r="BM89" s="163"/>
      <c r="BN89" s="165">
        <v>16.579999999999998</v>
      </c>
      <c r="BO89" s="166"/>
      <c r="BP89" s="164"/>
      <c r="BQ89" s="164"/>
      <c r="BR89" s="164"/>
      <c r="BS89" s="164"/>
      <c r="BT89" s="164"/>
      <c r="BU89" s="164"/>
      <c r="BV89" s="164"/>
      <c r="BW89" s="164"/>
      <c r="BX89" s="164"/>
      <c r="BY89" s="164"/>
      <c r="BZ89" s="164"/>
      <c r="CA89" s="164"/>
      <c r="CB89" s="164"/>
      <c r="CC89" s="164"/>
      <c r="CD89" s="164"/>
      <c r="CE89" s="164"/>
      <c r="CF89" s="164"/>
      <c r="CG89" s="164"/>
      <c r="CH89" s="164"/>
      <c r="CI89" s="164"/>
      <c r="CJ89" s="164"/>
      <c r="CK89" s="164"/>
      <c r="CL89" s="164"/>
      <c r="CM89" s="164"/>
      <c r="CN89" s="164"/>
      <c r="CO89" s="164"/>
      <c r="CP89" s="164"/>
      <c r="CQ89" s="164"/>
      <c r="CR89" s="164"/>
      <c r="CS89" s="164"/>
      <c r="CT89" s="164"/>
      <c r="CU89" s="164"/>
      <c r="CV89" s="164"/>
      <c r="CW89" s="164"/>
      <c r="CX89" s="164"/>
      <c r="CY89" s="164"/>
      <c r="CZ89" s="164"/>
      <c r="DA89" s="167"/>
      <c r="DB89" s="168" t="s">
        <v>241</v>
      </c>
      <c r="DC89" s="163"/>
      <c r="DD89" s="163"/>
      <c r="DE89" s="163"/>
      <c r="DF89" s="163"/>
      <c r="DG89" s="163"/>
      <c r="DH89" s="163"/>
      <c r="DI89" s="163"/>
      <c r="DJ89" s="163"/>
      <c r="DK89" s="163"/>
      <c r="DL89" s="163"/>
      <c r="DM89" s="163"/>
      <c r="DN89" s="161"/>
      <c r="DO89" s="161"/>
      <c r="DP89" s="161"/>
      <c r="DQ89" s="161"/>
      <c r="DR89" s="161"/>
      <c r="DS89" s="161"/>
      <c r="DT89" s="161"/>
      <c r="DU89" s="161"/>
      <c r="DV89" s="161"/>
      <c r="DW89" s="161"/>
      <c r="DX89" s="161"/>
      <c r="DY89" s="161"/>
      <c r="HN89" s="159">
        <v>75830477</v>
      </c>
      <c r="HO89" s="159" t="s">
        <v>1241</v>
      </c>
      <c r="HP89" s="159" t="s">
        <v>1242</v>
      </c>
      <c r="HR89" s="159" t="s">
        <v>244</v>
      </c>
      <c r="HS89" s="159" t="s">
        <v>245</v>
      </c>
      <c r="HV89" s="159">
        <v>109</v>
      </c>
      <c r="HW89" s="169">
        <f t="shared" si="26"/>
        <v>3.6900000000000013</v>
      </c>
      <c r="HX89" s="169">
        <f t="shared" si="27"/>
        <v>4.0399999999999991</v>
      </c>
      <c r="HY89" s="169">
        <f t="shared" si="28"/>
        <v>2.1900000000000013</v>
      </c>
      <c r="HZ89" s="169">
        <f t="shared" si="29"/>
        <v>0</v>
      </c>
      <c r="IA89" s="169">
        <f t="shared" si="30"/>
        <v>0</v>
      </c>
      <c r="IB89" s="169">
        <f t="shared" si="31"/>
        <v>0</v>
      </c>
      <c r="IC89" s="169">
        <f t="shared" si="32"/>
        <v>0</v>
      </c>
      <c r="ID89" s="169">
        <f t="shared" si="33"/>
        <v>0</v>
      </c>
      <c r="IE89" s="169">
        <f t="shared" si="34"/>
        <v>0</v>
      </c>
      <c r="IF89" s="169">
        <f t="shared" si="35"/>
        <v>0</v>
      </c>
      <c r="IG89" s="169">
        <f t="shared" si="36"/>
        <v>0</v>
      </c>
      <c r="IH89" s="169">
        <f t="shared" si="37"/>
        <v>0</v>
      </c>
      <c r="II89" s="164">
        <f t="shared" si="38"/>
        <v>3.3066666666666671</v>
      </c>
      <c r="IJ89" s="164">
        <f t="shared" si="39"/>
        <v>0</v>
      </c>
      <c r="IK89" s="164">
        <f t="shared" si="40"/>
        <v>0</v>
      </c>
      <c r="IL89" s="164">
        <f t="shared" si="41"/>
        <v>0</v>
      </c>
      <c r="IM89" s="170">
        <f>(II89/1000)*Parameters!$H$2</f>
        <v>9.7546666666666672E-5</v>
      </c>
      <c r="IN89" s="170">
        <f>(IJ89/1000)*Parameters!$H$4</f>
        <v>0</v>
      </c>
      <c r="IO89" s="170">
        <f>(IK89/1000)*Parameters!$H$3</f>
        <v>0</v>
      </c>
      <c r="IP89" s="170">
        <f>(IL89/1000)*Parameters!$H$5</f>
        <v>0</v>
      </c>
      <c r="IQ89" s="171">
        <f t="shared" si="42"/>
        <v>9.7546666666666672E-5</v>
      </c>
      <c r="IR89" s="128">
        <f t="shared" si="43"/>
        <v>1</v>
      </c>
      <c r="IS89" s="128">
        <f t="shared" si="44"/>
        <v>0</v>
      </c>
      <c r="IT89" s="128">
        <f t="shared" si="45"/>
        <v>0</v>
      </c>
      <c r="IU89" s="128">
        <f t="shared" si="46"/>
        <v>0</v>
      </c>
      <c r="IV89" s="172">
        <f t="shared" si="47"/>
        <v>44159</v>
      </c>
      <c r="IW89" s="172">
        <f t="shared" si="48"/>
        <v>44164</v>
      </c>
      <c r="IX89" s="173">
        <f>SUM(M89*Parameters!$L$2,N89*Parameters!$L$3,O89*Parameters!$L$4,P89*Parameters!$L$5)</f>
        <v>4.8</v>
      </c>
      <c r="IY89" s="173">
        <f t="shared" si="49"/>
        <v>0.68888888888888899</v>
      </c>
    </row>
    <row r="90" spans="1:259" ht="15" customHeight="1">
      <c r="A90" s="158" t="s">
        <v>1243</v>
      </c>
      <c r="B90" s="159" t="s">
        <v>1244</v>
      </c>
      <c r="D90" s="159" t="s">
        <v>221</v>
      </c>
      <c r="E90" s="159" t="s">
        <v>222</v>
      </c>
      <c r="F90" s="159" t="s">
        <v>222</v>
      </c>
      <c r="G90" s="159" t="s">
        <v>222</v>
      </c>
      <c r="H90" s="159" t="s">
        <v>1234</v>
      </c>
      <c r="I90" s="159" t="s">
        <v>1245</v>
      </c>
      <c r="J90" s="159" t="s">
        <v>1212</v>
      </c>
      <c r="K90" s="159" t="s">
        <v>1246</v>
      </c>
      <c r="L90" s="159" t="s">
        <v>1247</v>
      </c>
      <c r="M90" s="159">
        <v>3</v>
      </c>
      <c r="N90" s="159">
        <v>1</v>
      </c>
      <c r="O90" s="159">
        <v>2</v>
      </c>
      <c r="P90" s="159">
        <v>0</v>
      </c>
      <c r="Q90" s="159" t="s">
        <v>1215</v>
      </c>
      <c r="R90" s="159">
        <v>0</v>
      </c>
      <c r="S90" s="159">
        <v>0</v>
      </c>
      <c r="T90" s="159">
        <v>0</v>
      </c>
      <c r="U90" s="159">
        <v>0</v>
      </c>
      <c r="V90" s="159">
        <v>1</v>
      </c>
      <c r="W90" s="159">
        <v>0</v>
      </c>
      <c r="X90" s="159">
        <v>0</v>
      </c>
      <c r="Y90" s="159" t="s">
        <v>1248</v>
      </c>
      <c r="Z90" s="159">
        <v>615854225</v>
      </c>
      <c r="AA90" s="160" t="s">
        <v>230</v>
      </c>
      <c r="AB90" s="160" t="s">
        <v>231</v>
      </c>
      <c r="AC90" s="160" t="s">
        <v>232</v>
      </c>
      <c r="AD90" s="160">
        <v>2</v>
      </c>
      <c r="AE90" s="160"/>
      <c r="AF90" s="160">
        <f t="shared" si="25"/>
        <v>14</v>
      </c>
      <c r="AG90" s="160" t="s">
        <v>233</v>
      </c>
      <c r="AH90" s="160"/>
      <c r="AI90" s="161" t="s">
        <v>234</v>
      </c>
      <c r="AJ90" s="162"/>
      <c r="AK90" s="161"/>
      <c r="AL90" s="161"/>
      <c r="AM90" s="161"/>
      <c r="AN90" s="161"/>
      <c r="AO90" s="163" t="s">
        <v>235</v>
      </c>
      <c r="AU90" s="164" t="s">
        <v>236</v>
      </c>
      <c r="AV90" s="164"/>
      <c r="AW90" s="164"/>
      <c r="AX90" s="164"/>
      <c r="AY90" s="164"/>
      <c r="AZ90" s="164"/>
      <c r="BA90" s="164"/>
      <c r="BB90" s="159" t="s">
        <v>483</v>
      </c>
      <c r="BC90" s="163" t="s">
        <v>222</v>
      </c>
      <c r="BD90" s="163" t="s">
        <v>1249</v>
      </c>
      <c r="BE90" s="163">
        <v>13</v>
      </c>
      <c r="BF90" s="163" t="s">
        <v>1250</v>
      </c>
      <c r="BG90" s="163"/>
      <c r="BH90" s="163">
        <v>11.85</v>
      </c>
      <c r="BI90" s="163" t="s">
        <v>1114</v>
      </c>
      <c r="BJ90" s="163"/>
      <c r="BK90" s="163">
        <v>9.59</v>
      </c>
      <c r="BL90" s="163" t="s">
        <v>1251</v>
      </c>
      <c r="BM90" s="163"/>
      <c r="BN90" s="165">
        <v>7.88</v>
      </c>
      <c r="BO90" s="166"/>
      <c r="BP90" s="164"/>
      <c r="BQ90" s="164"/>
      <c r="BR90" s="164"/>
      <c r="BS90" s="164"/>
      <c r="BT90" s="164"/>
      <c r="BU90" s="164"/>
      <c r="BV90" s="164"/>
      <c r="BW90" s="164"/>
      <c r="BX90" s="164"/>
      <c r="BY90" s="164"/>
      <c r="BZ90" s="164"/>
      <c r="CA90" s="164"/>
      <c r="CB90" s="164"/>
      <c r="CC90" s="164"/>
      <c r="CD90" s="164"/>
      <c r="CE90" s="164"/>
      <c r="CF90" s="164"/>
      <c r="CG90" s="164"/>
      <c r="CH90" s="164"/>
      <c r="CI90" s="164"/>
      <c r="CJ90" s="164"/>
      <c r="CK90" s="164"/>
      <c r="CL90" s="164"/>
      <c r="CM90" s="164"/>
      <c r="CN90" s="164"/>
      <c r="CO90" s="164"/>
      <c r="CP90" s="164"/>
      <c r="CQ90" s="164"/>
      <c r="CR90" s="164"/>
      <c r="CS90" s="164"/>
      <c r="CT90" s="164"/>
      <c r="CU90" s="164"/>
      <c r="CV90" s="164"/>
      <c r="CW90" s="164"/>
      <c r="CX90" s="164"/>
      <c r="CY90" s="164"/>
      <c r="CZ90" s="164"/>
      <c r="DA90" s="167"/>
      <c r="DB90" s="168" t="s">
        <v>241</v>
      </c>
      <c r="DC90" s="163"/>
      <c r="DD90" s="163"/>
      <c r="DE90" s="163"/>
      <c r="DF90" s="163"/>
      <c r="DG90" s="163"/>
      <c r="DH90" s="163"/>
      <c r="DI90" s="163"/>
      <c r="DJ90" s="163"/>
      <c r="DK90" s="163"/>
      <c r="DL90" s="163"/>
      <c r="DM90" s="163"/>
      <c r="DN90" s="161"/>
      <c r="DO90" s="161"/>
      <c r="DP90" s="161"/>
      <c r="DQ90" s="161"/>
      <c r="DR90" s="161"/>
      <c r="DS90" s="161"/>
      <c r="DT90" s="161"/>
      <c r="DU90" s="161"/>
      <c r="DV90" s="161"/>
      <c r="DW90" s="161"/>
      <c r="DX90" s="161"/>
      <c r="DY90" s="161"/>
      <c r="HN90" s="159">
        <v>75834795</v>
      </c>
      <c r="HO90" s="159" t="s">
        <v>1252</v>
      </c>
      <c r="HP90" s="159" t="s">
        <v>1253</v>
      </c>
      <c r="HR90" s="159" t="s">
        <v>244</v>
      </c>
      <c r="HS90" s="159" t="s">
        <v>245</v>
      </c>
      <c r="HV90" s="159">
        <v>110</v>
      </c>
      <c r="HW90" s="169">
        <f t="shared" si="26"/>
        <v>1.1500000000000004</v>
      </c>
      <c r="HX90" s="169">
        <f t="shared" si="27"/>
        <v>2.2599999999999998</v>
      </c>
      <c r="HY90" s="169">
        <f t="shared" si="28"/>
        <v>1.71</v>
      </c>
      <c r="HZ90" s="169">
        <f t="shared" si="29"/>
        <v>0</v>
      </c>
      <c r="IA90" s="169">
        <f t="shared" si="30"/>
        <v>0</v>
      </c>
      <c r="IB90" s="169">
        <f t="shared" si="31"/>
        <v>0</v>
      </c>
      <c r="IC90" s="169">
        <f t="shared" si="32"/>
        <v>0</v>
      </c>
      <c r="ID90" s="169">
        <f t="shared" si="33"/>
        <v>0</v>
      </c>
      <c r="IE90" s="169">
        <f t="shared" si="34"/>
        <v>0</v>
      </c>
      <c r="IF90" s="169">
        <f t="shared" si="35"/>
        <v>0</v>
      </c>
      <c r="IG90" s="169">
        <f t="shared" si="36"/>
        <v>0</v>
      </c>
      <c r="IH90" s="169">
        <f t="shared" si="37"/>
        <v>0</v>
      </c>
      <c r="II90" s="164">
        <f t="shared" si="38"/>
        <v>1.7066666666666668</v>
      </c>
      <c r="IJ90" s="164">
        <f t="shared" si="39"/>
        <v>0</v>
      </c>
      <c r="IK90" s="164">
        <f t="shared" si="40"/>
        <v>0</v>
      </c>
      <c r="IL90" s="164">
        <f t="shared" si="41"/>
        <v>0</v>
      </c>
      <c r="IM90" s="170">
        <f>(II90/1000)*Parameters!$H$2</f>
        <v>5.034666666666667E-5</v>
      </c>
      <c r="IN90" s="170">
        <f>(IJ90/1000)*Parameters!$H$4</f>
        <v>0</v>
      </c>
      <c r="IO90" s="170">
        <f>(IK90/1000)*Parameters!$H$3</f>
        <v>0</v>
      </c>
      <c r="IP90" s="170">
        <f>(IL90/1000)*Parameters!$H$5</f>
        <v>0</v>
      </c>
      <c r="IQ90" s="171">
        <f t="shared" si="42"/>
        <v>5.034666666666667E-5</v>
      </c>
      <c r="IR90" s="128">
        <f t="shared" si="43"/>
        <v>1</v>
      </c>
      <c r="IS90" s="128">
        <f t="shared" si="44"/>
        <v>0</v>
      </c>
      <c r="IT90" s="128">
        <f t="shared" si="45"/>
        <v>0</v>
      </c>
      <c r="IU90" s="128">
        <f t="shared" si="46"/>
        <v>0</v>
      </c>
      <c r="IV90" s="172">
        <f t="shared" si="47"/>
        <v>44159</v>
      </c>
      <c r="IW90" s="172">
        <f t="shared" si="48"/>
        <v>44164</v>
      </c>
      <c r="IX90" s="173">
        <f>SUM(M90*Parameters!$L$2,N90*Parameters!$L$3,O90*Parameters!$L$4,P90*Parameters!$L$5)</f>
        <v>4.3</v>
      </c>
      <c r="IY90" s="173">
        <f t="shared" si="49"/>
        <v>0.3968992248062016</v>
      </c>
    </row>
    <row r="91" spans="1:259" ht="15" customHeight="1">
      <c r="A91" s="158" t="s">
        <v>1254</v>
      </c>
      <c r="B91" s="159" t="s">
        <v>1255</v>
      </c>
      <c r="D91" s="159" t="s">
        <v>221</v>
      </c>
      <c r="E91" s="159" t="s">
        <v>222</v>
      </c>
      <c r="F91" s="159" t="s">
        <v>222</v>
      </c>
      <c r="G91" s="159" t="s">
        <v>222</v>
      </c>
      <c r="H91" s="159" t="s">
        <v>1234</v>
      </c>
      <c r="I91" s="159" t="s">
        <v>1245</v>
      </c>
      <c r="J91" s="159" t="s">
        <v>1212</v>
      </c>
      <c r="K91" s="159" t="s">
        <v>1256</v>
      </c>
      <c r="L91" s="159" t="s">
        <v>1257</v>
      </c>
      <c r="M91" s="159">
        <v>7</v>
      </c>
      <c r="N91" s="159">
        <v>1</v>
      </c>
      <c r="O91" s="159">
        <v>1</v>
      </c>
      <c r="P91" s="159">
        <v>0</v>
      </c>
      <c r="Q91" s="159" t="s">
        <v>1215</v>
      </c>
      <c r="R91" s="159">
        <v>0</v>
      </c>
      <c r="S91" s="159">
        <v>0</v>
      </c>
      <c r="T91" s="159">
        <v>0</v>
      </c>
      <c r="U91" s="159">
        <v>0</v>
      </c>
      <c r="V91" s="159">
        <v>1</v>
      </c>
      <c r="W91" s="159">
        <v>0</v>
      </c>
      <c r="X91" s="159">
        <v>0</v>
      </c>
      <c r="Y91" s="159" t="s">
        <v>1216</v>
      </c>
      <c r="Z91" s="159">
        <v>615969402</v>
      </c>
      <c r="AA91" s="160" t="s">
        <v>230</v>
      </c>
      <c r="AB91" s="160" t="s">
        <v>231</v>
      </c>
      <c r="AC91" s="160" t="s">
        <v>232</v>
      </c>
      <c r="AD91" s="160">
        <v>3</v>
      </c>
      <c r="AE91" s="160"/>
      <c r="AF91" s="160">
        <f t="shared" si="25"/>
        <v>21</v>
      </c>
      <c r="AG91" s="160" t="s">
        <v>233</v>
      </c>
      <c r="AH91" s="160"/>
      <c r="AI91" s="161" t="s">
        <v>234</v>
      </c>
      <c r="AJ91" s="162"/>
      <c r="AK91" s="161"/>
      <c r="AL91" s="161"/>
      <c r="AM91" s="161"/>
      <c r="AN91" s="161"/>
      <c r="AO91" s="163" t="s">
        <v>235</v>
      </c>
      <c r="AU91" s="164" t="s">
        <v>236</v>
      </c>
      <c r="AV91" s="164"/>
      <c r="AW91" s="164"/>
      <c r="AX91" s="164"/>
      <c r="AY91" s="164"/>
      <c r="AZ91" s="164"/>
      <c r="BA91" s="164"/>
      <c r="BB91" s="159" t="s">
        <v>425</v>
      </c>
      <c r="BC91" s="163" t="s">
        <v>222</v>
      </c>
      <c r="BD91" s="163" t="s">
        <v>1256</v>
      </c>
      <c r="BE91" s="163">
        <v>13</v>
      </c>
      <c r="BF91" s="163" t="s">
        <v>1258</v>
      </c>
      <c r="BG91" s="163"/>
      <c r="BH91" s="163">
        <v>11.88</v>
      </c>
      <c r="BI91" s="163" t="s">
        <v>1259</v>
      </c>
      <c r="BJ91" s="163"/>
      <c r="BK91" s="163">
        <v>9.67</v>
      </c>
      <c r="BL91" s="163" t="s">
        <v>1260</v>
      </c>
      <c r="BM91" s="163"/>
      <c r="BN91" s="165">
        <v>6.9</v>
      </c>
      <c r="BO91" s="166"/>
      <c r="BP91" s="164"/>
      <c r="BQ91" s="164"/>
      <c r="BR91" s="164"/>
      <c r="BS91" s="164"/>
      <c r="BT91" s="164"/>
      <c r="BU91" s="164"/>
      <c r="BV91" s="164"/>
      <c r="BW91" s="164"/>
      <c r="BX91" s="164"/>
      <c r="BY91" s="164"/>
      <c r="BZ91" s="164"/>
      <c r="CA91" s="164"/>
      <c r="CB91" s="164"/>
      <c r="CC91" s="164"/>
      <c r="CD91" s="164"/>
      <c r="CE91" s="164"/>
      <c r="CF91" s="164"/>
      <c r="CG91" s="164"/>
      <c r="CH91" s="164"/>
      <c r="CI91" s="164"/>
      <c r="CJ91" s="164"/>
      <c r="CK91" s="164"/>
      <c r="CL91" s="164"/>
      <c r="CM91" s="164"/>
      <c r="CN91" s="164"/>
      <c r="CO91" s="164"/>
      <c r="CP91" s="164"/>
      <c r="CQ91" s="164"/>
      <c r="CR91" s="164"/>
      <c r="CS91" s="164"/>
      <c r="CT91" s="164"/>
      <c r="CU91" s="164"/>
      <c r="CV91" s="164"/>
      <c r="CW91" s="164"/>
      <c r="CX91" s="164"/>
      <c r="CY91" s="164"/>
      <c r="CZ91" s="164"/>
      <c r="DA91" s="167"/>
      <c r="DB91" s="168" t="s">
        <v>241</v>
      </c>
      <c r="DC91" s="163"/>
      <c r="DD91" s="163"/>
      <c r="DE91" s="163"/>
      <c r="DF91" s="163"/>
      <c r="DG91" s="163"/>
      <c r="DH91" s="163"/>
      <c r="DI91" s="163"/>
      <c r="DJ91" s="163"/>
      <c r="DK91" s="163"/>
      <c r="DL91" s="163"/>
      <c r="DM91" s="163"/>
      <c r="DN91" s="161"/>
      <c r="DO91" s="161"/>
      <c r="DP91" s="161"/>
      <c r="DQ91" s="161"/>
      <c r="DR91" s="161"/>
      <c r="DS91" s="161"/>
      <c r="DT91" s="161"/>
      <c r="DU91" s="161"/>
      <c r="DV91" s="161"/>
      <c r="DW91" s="161"/>
      <c r="DX91" s="161"/>
      <c r="DY91" s="161"/>
      <c r="HN91" s="159">
        <v>75838572</v>
      </c>
      <c r="HO91" s="159" t="s">
        <v>1261</v>
      </c>
      <c r="HP91" s="159" t="s">
        <v>1262</v>
      </c>
      <c r="HR91" s="159" t="s">
        <v>244</v>
      </c>
      <c r="HS91" s="159" t="s">
        <v>245</v>
      </c>
      <c r="HV91" s="159">
        <v>111</v>
      </c>
      <c r="HW91" s="169">
        <f t="shared" si="26"/>
        <v>1.1199999999999992</v>
      </c>
      <c r="HX91" s="169">
        <f t="shared" si="27"/>
        <v>2.2100000000000009</v>
      </c>
      <c r="HY91" s="169">
        <f t="shared" si="28"/>
        <v>2.7699999999999996</v>
      </c>
      <c r="HZ91" s="169">
        <f t="shared" si="29"/>
        <v>0</v>
      </c>
      <c r="IA91" s="169">
        <f t="shared" si="30"/>
        <v>0</v>
      </c>
      <c r="IB91" s="169">
        <f t="shared" si="31"/>
        <v>0</v>
      </c>
      <c r="IC91" s="169">
        <f t="shared" si="32"/>
        <v>0</v>
      </c>
      <c r="ID91" s="169">
        <f t="shared" si="33"/>
        <v>0</v>
      </c>
      <c r="IE91" s="169">
        <f t="shared" si="34"/>
        <v>0</v>
      </c>
      <c r="IF91" s="169">
        <f t="shared" si="35"/>
        <v>0</v>
      </c>
      <c r="IG91" s="169">
        <f t="shared" si="36"/>
        <v>0</v>
      </c>
      <c r="IH91" s="169">
        <f t="shared" si="37"/>
        <v>0</v>
      </c>
      <c r="II91" s="164">
        <f t="shared" si="38"/>
        <v>2.0333333333333332</v>
      </c>
      <c r="IJ91" s="164">
        <f t="shared" si="39"/>
        <v>0</v>
      </c>
      <c r="IK91" s="164">
        <f t="shared" si="40"/>
        <v>0</v>
      </c>
      <c r="IL91" s="164">
        <f t="shared" si="41"/>
        <v>0</v>
      </c>
      <c r="IM91" s="170">
        <f>(II91/1000)*Parameters!$H$2</f>
        <v>5.9983333333333325E-5</v>
      </c>
      <c r="IN91" s="170">
        <f>(IJ91/1000)*Parameters!$H$4</f>
        <v>0</v>
      </c>
      <c r="IO91" s="170">
        <f>(IK91/1000)*Parameters!$H$3</f>
        <v>0</v>
      </c>
      <c r="IP91" s="170">
        <f>(IL91/1000)*Parameters!$H$5</f>
        <v>0</v>
      </c>
      <c r="IQ91" s="171">
        <f t="shared" si="42"/>
        <v>5.9983333333333325E-5</v>
      </c>
      <c r="IR91" s="128">
        <f t="shared" si="43"/>
        <v>1</v>
      </c>
      <c r="IS91" s="128">
        <f t="shared" si="44"/>
        <v>0</v>
      </c>
      <c r="IT91" s="128">
        <f t="shared" si="45"/>
        <v>0</v>
      </c>
      <c r="IU91" s="128">
        <f t="shared" si="46"/>
        <v>0</v>
      </c>
      <c r="IV91" s="172">
        <f t="shared" si="47"/>
        <v>44159</v>
      </c>
      <c r="IW91" s="172">
        <f t="shared" si="48"/>
        <v>44164</v>
      </c>
      <c r="IX91" s="173">
        <f>SUM(M91*Parameters!$L$2,N91*Parameters!$L$3,O91*Parameters!$L$4,P91*Parameters!$L$5)</f>
        <v>5.3</v>
      </c>
      <c r="IY91" s="173">
        <f t="shared" si="49"/>
        <v>0.38364779874213834</v>
      </c>
    </row>
    <row r="92" spans="1:259" ht="15" customHeight="1">
      <c r="A92" s="158" t="s">
        <v>1263</v>
      </c>
      <c r="B92" s="159" t="s">
        <v>1264</v>
      </c>
      <c r="D92" s="159" t="s">
        <v>221</v>
      </c>
      <c r="E92" s="159" t="s">
        <v>222</v>
      </c>
      <c r="F92" s="159" t="s">
        <v>222</v>
      </c>
      <c r="G92" s="159" t="s">
        <v>222</v>
      </c>
      <c r="H92" s="159" t="s">
        <v>1210</v>
      </c>
      <c r="I92" s="159" t="s">
        <v>1265</v>
      </c>
      <c r="J92" s="159" t="s">
        <v>1212</v>
      </c>
      <c r="K92" s="159" t="s">
        <v>1246</v>
      </c>
      <c r="L92" s="159" t="s">
        <v>1266</v>
      </c>
      <c r="M92" s="159">
        <v>6</v>
      </c>
      <c r="N92" s="159">
        <v>1</v>
      </c>
      <c r="O92" s="159">
        <v>1</v>
      </c>
      <c r="P92" s="159">
        <v>0</v>
      </c>
      <c r="Q92" s="159" t="s">
        <v>1215</v>
      </c>
      <c r="R92" s="159">
        <v>0</v>
      </c>
      <c r="S92" s="159">
        <v>0</v>
      </c>
      <c r="T92" s="159">
        <v>0</v>
      </c>
      <c r="U92" s="159">
        <v>0</v>
      </c>
      <c r="V92" s="159">
        <v>1</v>
      </c>
      <c r="W92" s="159">
        <v>0</v>
      </c>
      <c r="X92" s="159">
        <v>0</v>
      </c>
      <c r="Y92" s="159" t="s">
        <v>1216</v>
      </c>
      <c r="Z92" s="159">
        <v>616061644</v>
      </c>
      <c r="AA92" s="160" t="s">
        <v>230</v>
      </c>
      <c r="AB92" s="160" t="s">
        <v>231</v>
      </c>
      <c r="AC92" s="160" t="s">
        <v>232</v>
      </c>
      <c r="AD92" s="160">
        <v>3</v>
      </c>
      <c r="AE92" s="160"/>
      <c r="AF92" s="160">
        <f t="shared" si="25"/>
        <v>21</v>
      </c>
      <c r="AG92" s="160" t="s">
        <v>233</v>
      </c>
      <c r="AH92" s="160"/>
      <c r="AI92" s="161" t="s">
        <v>234</v>
      </c>
      <c r="AJ92" s="162"/>
      <c r="AK92" s="161"/>
      <c r="AL92" s="161"/>
      <c r="AM92" s="161"/>
      <c r="AN92" s="161"/>
      <c r="AO92" s="163" t="s">
        <v>235</v>
      </c>
      <c r="AU92" s="164" t="s">
        <v>236</v>
      </c>
      <c r="AV92" s="164"/>
      <c r="AW92" s="164"/>
      <c r="AX92" s="164"/>
      <c r="AY92" s="164"/>
      <c r="AZ92" s="164"/>
      <c r="BA92" s="164"/>
      <c r="BB92" s="159" t="s">
        <v>1267</v>
      </c>
      <c r="BC92" s="163" t="s">
        <v>222</v>
      </c>
      <c r="BD92" s="163" t="s">
        <v>1246</v>
      </c>
      <c r="BE92" s="163">
        <v>14</v>
      </c>
      <c r="BF92" s="163" t="s">
        <v>1268</v>
      </c>
      <c r="BG92" s="163"/>
      <c r="BH92" s="163">
        <v>12</v>
      </c>
      <c r="BI92" s="163" t="s">
        <v>1269</v>
      </c>
      <c r="BJ92" s="163"/>
      <c r="BK92" s="163">
        <v>9.6300000000000008</v>
      </c>
      <c r="BL92" s="163" t="s">
        <v>1270</v>
      </c>
      <c r="BM92" s="163"/>
      <c r="BN92" s="165">
        <v>8.36</v>
      </c>
      <c r="BO92" s="166"/>
      <c r="BP92" s="164"/>
      <c r="BQ92" s="164"/>
      <c r="BR92" s="164"/>
      <c r="BS92" s="164"/>
      <c r="BT92" s="164"/>
      <c r="BU92" s="164"/>
      <c r="BV92" s="164"/>
      <c r="BW92" s="164"/>
      <c r="BX92" s="164"/>
      <c r="BY92" s="164"/>
      <c r="BZ92" s="164"/>
      <c r="CA92" s="164"/>
      <c r="CB92" s="164"/>
      <c r="CC92" s="164"/>
      <c r="CD92" s="164"/>
      <c r="CE92" s="164"/>
      <c r="CF92" s="164"/>
      <c r="CG92" s="164"/>
      <c r="CH92" s="164"/>
      <c r="CI92" s="164"/>
      <c r="CJ92" s="164"/>
      <c r="CK92" s="164"/>
      <c r="CL92" s="164"/>
      <c r="CM92" s="164"/>
      <c r="CN92" s="164"/>
      <c r="CO92" s="164"/>
      <c r="CP92" s="164"/>
      <c r="CQ92" s="164"/>
      <c r="CR92" s="164"/>
      <c r="CS92" s="164"/>
      <c r="CT92" s="164"/>
      <c r="CU92" s="164"/>
      <c r="CV92" s="164"/>
      <c r="CW92" s="164"/>
      <c r="CX92" s="164"/>
      <c r="CY92" s="164"/>
      <c r="CZ92" s="164"/>
      <c r="DA92" s="167"/>
      <c r="DB92" s="168" t="s">
        <v>241</v>
      </c>
      <c r="DC92" s="163"/>
      <c r="DD92" s="163"/>
      <c r="DE92" s="163"/>
      <c r="DF92" s="163"/>
      <c r="DG92" s="163"/>
      <c r="DH92" s="163"/>
      <c r="DI92" s="163"/>
      <c r="DJ92" s="163"/>
      <c r="DK92" s="163"/>
      <c r="DL92" s="163"/>
      <c r="DM92" s="163"/>
      <c r="DN92" s="161"/>
      <c r="DO92" s="161"/>
      <c r="DP92" s="161"/>
      <c r="DQ92" s="161"/>
      <c r="DR92" s="161"/>
      <c r="DS92" s="161"/>
      <c r="DT92" s="161"/>
      <c r="DU92" s="161"/>
      <c r="DV92" s="161"/>
      <c r="DW92" s="161"/>
      <c r="DX92" s="161"/>
      <c r="DY92" s="161"/>
      <c r="HN92" s="159">
        <v>75842024</v>
      </c>
      <c r="HO92" s="159" t="s">
        <v>1271</v>
      </c>
      <c r="HP92" s="159" t="s">
        <v>1272</v>
      </c>
      <c r="HR92" s="159" t="s">
        <v>244</v>
      </c>
      <c r="HS92" s="159" t="s">
        <v>245</v>
      </c>
      <c r="HV92" s="159">
        <v>112</v>
      </c>
      <c r="HW92" s="169">
        <f t="shared" si="26"/>
        <v>2</v>
      </c>
      <c r="HX92" s="169">
        <f t="shared" si="27"/>
        <v>2.3699999999999992</v>
      </c>
      <c r="HY92" s="169">
        <f t="shared" si="28"/>
        <v>1.2700000000000014</v>
      </c>
      <c r="HZ92" s="169">
        <f t="shared" si="29"/>
        <v>0</v>
      </c>
      <c r="IA92" s="169">
        <f t="shared" si="30"/>
        <v>0</v>
      </c>
      <c r="IB92" s="169">
        <f t="shared" si="31"/>
        <v>0</v>
      </c>
      <c r="IC92" s="169">
        <f t="shared" si="32"/>
        <v>0</v>
      </c>
      <c r="ID92" s="169">
        <f t="shared" si="33"/>
        <v>0</v>
      </c>
      <c r="IE92" s="169">
        <f t="shared" si="34"/>
        <v>0</v>
      </c>
      <c r="IF92" s="169">
        <f t="shared" si="35"/>
        <v>0</v>
      </c>
      <c r="IG92" s="169">
        <f t="shared" si="36"/>
        <v>0</v>
      </c>
      <c r="IH92" s="169">
        <f t="shared" si="37"/>
        <v>0</v>
      </c>
      <c r="II92" s="164">
        <f t="shared" si="38"/>
        <v>1.8800000000000001</v>
      </c>
      <c r="IJ92" s="164">
        <f t="shared" si="39"/>
        <v>0</v>
      </c>
      <c r="IK92" s="164">
        <f t="shared" si="40"/>
        <v>0</v>
      </c>
      <c r="IL92" s="164">
        <f t="shared" si="41"/>
        <v>0</v>
      </c>
      <c r="IM92" s="170">
        <f>(II92/1000)*Parameters!$H$2</f>
        <v>5.5460000000000001E-5</v>
      </c>
      <c r="IN92" s="170">
        <f>(IJ92/1000)*Parameters!$H$4</f>
        <v>0</v>
      </c>
      <c r="IO92" s="170">
        <f>(IK92/1000)*Parameters!$H$3</f>
        <v>0</v>
      </c>
      <c r="IP92" s="170">
        <f>(IL92/1000)*Parameters!$H$5</f>
        <v>0</v>
      </c>
      <c r="IQ92" s="171">
        <f t="shared" si="42"/>
        <v>5.5460000000000001E-5</v>
      </c>
      <c r="IR92" s="128">
        <f t="shared" si="43"/>
        <v>1</v>
      </c>
      <c r="IS92" s="128">
        <f t="shared" si="44"/>
        <v>0</v>
      </c>
      <c r="IT92" s="128">
        <f t="shared" si="45"/>
        <v>0</v>
      </c>
      <c r="IU92" s="128">
        <f t="shared" si="46"/>
        <v>0</v>
      </c>
      <c r="IV92" s="172">
        <f t="shared" si="47"/>
        <v>44159</v>
      </c>
      <c r="IW92" s="172">
        <f t="shared" si="48"/>
        <v>44164</v>
      </c>
      <c r="IX92" s="173">
        <f>SUM(M92*Parameters!$L$2,N92*Parameters!$L$3,O92*Parameters!$L$4,P92*Parameters!$L$5)</f>
        <v>4.8</v>
      </c>
      <c r="IY92" s="173">
        <f t="shared" si="49"/>
        <v>0.39166666666666672</v>
      </c>
    </row>
    <row r="93" spans="1:259" ht="15" customHeight="1">
      <c r="A93" s="158" t="s">
        <v>1273</v>
      </c>
      <c r="B93" s="159" t="s">
        <v>1274</v>
      </c>
      <c r="D93" s="159" t="s">
        <v>221</v>
      </c>
      <c r="E93" s="159" t="s">
        <v>222</v>
      </c>
      <c r="F93" s="159" t="s">
        <v>222</v>
      </c>
      <c r="G93" s="159" t="s">
        <v>222</v>
      </c>
      <c r="H93" s="159" t="s">
        <v>1210</v>
      </c>
      <c r="I93" s="159" t="s">
        <v>1275</v>
      </c>
      <c r="J93" s="159" t="s">
        <v>1212</v>
      </c>
      <c r="K93" s="159" t="s">
        <v>1276</v>
      </c>
      <c r="L93" s="159" t="s">
        <v>1277</v>
      </c>
      <c r="M93" s="159">
        <v>3</v>
      </c>
      <c r="N93" s="159">
        <v>3</v>
      </c>
      <c r="O93" s="159">
        <v>4</v>
      </c>
      <c r="P93" s="159">
        <v>0</v>
      </c>
      <c r="Q93" s="159" t="s">
        <v>1215</v>
      </c>
      <c r="R93" s="159">
        <v>0</v>
      </c>
      <c r="S93" s="159">
        <v>0</v>
      </c>
      <c r="T93" s="159">
        <v>0</v>
      </c>
      <c r="U93" s="159">
        <v>0</v>
      </c>
      <c r="V93" s="159">
        <v>1</v>
      </c>
      <c r="W93" s="159">
        <v>0</v>
      </c>
      <c r="X93" s="159">
        <v>0</v>
      </c>
      <c r="Y93" s="159" t="s">
        <v>1216</v>
      </c>
      <c r="Z93" s="159">
        <v>615610135</v>
      </c>
      <c r="AA93" s="160" t="s">
        <v>230</v>
      </c>
      <c r="AB93" s="160" t="s">
        <v>231</v>
      </c>
      <c r="AC93" s="160" t="s">
        <v>232</v>
      </c>
      <c r="AD93" s="160">
        <v>3</v>
      </c>
      <c r="AE93" s="160"/>
      <c r="AF93" s="160">
        <f t="shared" si="25"/>
        <v>21</v>
      </c>
      <c r="AG93" s="160" t="s">
        <v>233</v>
      </c>
      <c r="AH93" s="160"/>
      <c r="AI93" s="161" t="s">
        <v>234</v>
      </c>
      <c r="AJ93" s="162"/>
      <c r="AK93" s="161"/>
      <c r="AL93" s="161"/>
      <c r="AM93" s="161"/>
      <c r="AN93" s="161"/>
      <c r="AO93" s="163" t="s">
        <v>235</v>
      </c>
      <c r="AU93" s="164" t="s">
        <v>236</v>
      </c>
      <c r="AV93" s="164"/>
      <c r="AW93" s="164"/>
      <c r="AX93" s="164"/>
      <c r="AY93" s="164"/>
      <c r="AZ93" s="164"/>
      <c r="BA93" s="164"/>
      <c r="BB93" s="159" t="s">
        <v>1267</v>
      </c>
      <c r="BC93" s="163" t="s">
        <v>222</v>
      </c>
      <c r="BD93" s="163" t="s">
        <v>1276</v>
      </c>
      <c r="BE93" s="163">
        <v>15.16</v>
      </c>
      <c r="BF93" s="163" t="s">
        <v>1278</v>
      </c>
      <c r="BG93" s="163"/>
      <c r="BH93" s="163">
        <v>14.6</v>
      </c>
      <c r="BI93" s="163" t="s">
        <v>1279</v>
      </c>
      <c r="BJ93" s="163"/>
      <c r="BK93" s="163">
        <v>12</v>
      </c>
      <c r="BL93" s="163" t="s">
        <v>1280</v>
      </c>
      <c r="BM93" s="163"/>
      <c r="BN93" s="165">
        <v>10</v>
      </c>
      <c r="BO93" s="166"/>
      <c r="BP93" s="164"/>
      <c r="BQ93" s="164"/>
      <c r="BR93" s="164"/>
      <c r="BS93" s="164"/>
      <c r="BT93" s="164"/>
      <c r="BU93" s="164"/>
      <c r="BV93" s="164"/>
      <c r="BW93" s="164"/>
      <c r="BX93" s="164"/>
      <c r="BY93" s="164"/>
      <c r="BZ93" s="164"/>
      <c r="CA93" s="164"/>
      <c r="CB93" s="164"/>
      <c r="CC93" s="164"/>
      <c r="CD93" s="164"/>
      <c r="CE93" s="164"/>
      <c r="CF93" s="164"/>
      <c r="CG93" s="164"/>
      <c r="CH93" s="164"/>
      <c r="CI93" s="164"/>
      <c r="CJ93" s="164"/>
      <c r="CK93" s="164"/>
      <c r="CL93" s="164"/>
      <c r="CM93" s="164"/>
      <c r="CN93" s="164"/>
      <c r="CO93" s="164"/>
      <c r="CP93" s="164"/>
      <c r="CQ93" s="164"/>
      <c r="CR93" s="164"/>
      <c r="CS93" s="164"/>
      <c r="CT93" s="164"/>
      <c r="CU93" s="164"/>
      <c r="CV93" s="164"/>
      <c r="CW93" s="164"/>
      <c r="CX93" s="164"/>
      <c r="CY93" s="164"/>
      <c r="CZ93" s="164"/>
      <c r="DA93" s="167"/>
      <c r="DB93" s="168" t="s">
        <v>241</v>
      </c>
      <c r="DC93" s="163"/>
      <c r="DD93" s="163"/>
      <c r="DE93" s="163"/>
      <c r="DF93" s="163"/>
      <c r="DG93" s="163"/>
      <c r="DH93" s="163"/>
      <c r="DI93" s="163"/>
      <c r="DJ93" s="163"/>
      <c r="DK93" s="163"/>
      <c r="DL93" s="163"/>
      <c r="DM93" s="163"/>
      <c r="DN93" s="161"/>
      <c r="DO93" s="161"/>
      <c r="DP93" s="161"/>
      <c r="DQ93" s="161"/>
      <c r="DR93" s="161"/>
      <c r="DS93" s="161"/>
      <c r="DT93" s="161"/>
      <c r="DU93" s="161"/>
      <c r="DV93" s="161"/>
      <c r="DW93" s="161"/>
      <c r="DX93" s="161"/>
      <c r="DY93" s="161"/>
      <c r="HN93" s="159">
        <v>75845043</v>
      </c>
      <c r="HO93" s="159" t="s">
        <v>1281</v>
      </c>
      <c r="HP93" s="159" t="s">
        <v>1282</v>
      </c>
      <c r="HR93" s="159" t="s">
        <v>244</v>
      </c>
      <c r="HS93" s="159" t="s">
        <v>245</v>
      </c>
      <c r="HV93" s="159">
        <v>113</v>
      </c>
      <c r="HW93" s="169">
        <f t="shared" si="26"/>
        <v>0.5600000000000005</v>
      </c>
      <c r="HX93" s="169">
        <f t="shared" si="27"/>
        <v>2.5999999999999996</v>
      </c>
      <c r="HY93" s="169">
        <f t="shared" si="28"/>
        <v>2</v>
      </c>
      <c r="HZ93" s="169">
        <f t="shared" si="29"/>
        <v>0</v>
      </c>
      <c r="IA93" s="169">
        <f t="shared" si="30"/>
        <v>0</v>
      </c>
      <c r="IB93" s="169">
        <f t="shared" si="31"/>
        <v>0</v>
      </c>
      <c r="IC93" s="169">
        <f t="shared" si="32"/>
        <v>0</v>
      </c>
      <c r="ID93" s="169">
        <f t="shared" si="33"/>
        <v>0</v>
      </c>
      <c r="IE93" s="169">
        <f t="shared" si="34"/>
        <v>0</v>
      </c>
      <c r="IF93" s="169">
        <f t="shared" si="35"/>
        <v>0</v>
      </c>
      <c r="IG93" s="169">
        <f t="shared" si="36"/>
        <v>0</v>
      </c>
      <c r="IH93" s="169">
        <f t="shared" si="37"/>
        <v>0</v>
      </c>
      <c r="II93" s="164">
        <f t="shared" si="38"/>
        <v>1.72</v>
      </c>
      <c r="IJ93" s="164">
        <f t="shared" si="39"/>
        <v>0</v>
      </c>
      <c r="IK93" s="164">
        <f t="shared" si="40"/>
        <v>0</v>
      </c>
      <c r="IL93" s="164">
        <f t="shared" si="41"/>
        <v>0</v>
      </c>
      <c r="IM93" s="170">
        <f>(II93/1000)*Parameters!$H$2</f>
        <v>5.0739999999999999E-5</v>
      </c>
      <c r="IN93" s="170">
        <f>(IJ93/1000)*Parameters!$H$4</f>
        <v>0</v>
      </c>
      <c r="IO93" s="170">
        <f>(IK93/1000)*Parameters!$H$3</f>
        <v>0</v>
      </c>
      <c r="IP93" s="170">
        <f>(IL93/1000)*Parameters!$H$5</f>
        <v>0</v>
      </c>
      <c r="IQ93" s="171">
        <f t="shared" si="42"/>
        <v>5.0739999999999999E-5</v>
      </c>
      <c r="IR93" s="128">
        <f t="shared" si="43"/>
        <v>1</v>
      </c>
      <c r="IS93" s="128">
        <f t="shared" si="44"/>
        <v>0</v>
      </c>
      <c r="IT93" s="128">
        <f t="shared" si="45"/>
        <v>0</v>
      </c>
      <c r="IU93" s="128">
        <f t="shared" si="46"/>
        <v>0</v>
      </c>
      <c r="IV93" s="172">
        <f t="shared" si="47"/>
        <v>44159</v>
      </c>
      <c r="IW93" s="172">
        <f t="shared" si="48"/>
        <v>44164</v>
      </c>
      <c r="IX93" s="173">
        <f>SUM(M93*Parameters!$L$2,N93*Parameters!$L$3,O93*Parameters!$L$4,P93*Parameters!$L$5)</f>
        <v>7.9</v>
      </c>
      <c r="IY93" s="173">
        <f t="shared" si="49"/>
        <v>0.21772151898734177</v>
      </c>
    </row>
    <row r="94" spans="1:259" ht="15" customHeight="1">
      <c r="A94" s="158" t="s">
        <v>1283</v>
      </c>
      <c r="B94" s="159" t="s">
        <v>1284</v>
      </c>
      <c r="D94" s="159" t="s">
        <v>221</v>
      </c>
      <c r="E94" s="159" t="s">
        <v>222</v>
      </c>
      <c r="F94" s="159" t="s">
        <v>222</v>
      </c>
      <c r="G94" s="159" t="s">
        <v>222</v>
      </c>
      <c r="H94" s="159" t="s">
        <v>1210</v>
      </c>
      <c r="I94" s="159" t="s">
        <v>1275</v>
      </c>
      <c r="J94" s="159" t="s">
        <v>1212</v>
      </c>
      <c r="K94" s="159" t="s">
        <v>1285</v>
      </c>
      <c r="L94" s="159" t="s">
        <v>1286</v>
      </c>
      <c r="M94" s="159">
        <v>2</v>
      </c>
      <c r="N94" s="159">
        <v>1</v>
      </c>
      <c r="O94" s="159">
        <v>1</v>
      </c>
      <c r="P94" s="159">
        <v>0</v>
      </c>
      <c r="Q94" s="159" t="s">
        <v>1215</v>
      </c>
      <c r="R94" s="159">
        <v>0</v>
      </c>
      <c r="S94" s="159">
        <v>0</v>
      </c>
      <c r="T94" s="159">
        <v>0</v>
      </c>
      <c r="U94" s="159">
        <v>0</v>
      </c>
      <c r="V94" s="159">
        <v>1</v>
      </c>
      <c r="W94" s="159">
        <v>0</v>
      </c>
      <c r="X94" s="159">
        <v>0</v>
      </c>
      <c r="Y94" s="159" t="s">
        <v>1216</v>
      </c>
      <c r="Z94" s="159">
        <v>618421917</v>
      </c>
      <c r="AA94" s="160" t="s">
        <v>230</v>
      </c>
      <c r="AB94" s="160" t="s">
        <v>231</v>
      </c>
      <c r="AC94" s="160" t="s">
        <v>232</v>
      </c>
      <c r="AD94" s="160">
        <v>2</v>
      </c>
      <c r="AE94" s="160"/>
      <c r="AF94" s="160">
        <f t="shared" si="25"/>
        <v>14</v>
      </c>
      <c r="AG94" s="160" t="s">
        <v>233</v>
      </c>
      <c r="AH94" s="160"/>
      <c r="AI94" s="161" t="s">
        <v>234</v>
      </c>
      <c r="AJ94" s="162"/>
      <c r="AK94" s="161"/>
      <c r="AL94" s="161"/>
      <c r="AM94" s="161"/>
      <c r="AN94" s="161"/>
      <c r="AO94" s="163" t="s">
        <v>235</v>
      </c>
      <c r="AU94" s="164" t="s">
        <v>236</v>
      </c>
      <c r="AV94" s="164"/>
      <c r="AW94" s="164"/>
      <c r="AX94" s="164"/>
      <c r="AY94" s="164"/>
      <c r="AZ94" s="164"/>
      <c r="BA94" s="164"/>
      <c r="BB94" s="159" t="s">
        <v>1217</v>
      </c>
      <c r="BC94" s="163" t="s">
        <v>222</v>
      </c>
      <c r="BD94" s="163" t="s">
        <v>1285</v>
      </c>
      <c r="BE94" s="163">
        <v>13</v>
      </c>
      <c r="BF94" s="163" t="s">
        <v>1126</v>
      </c>
      <c r="BG94" s="163"/>
      <c r="BH94" s="163">
        <v>11.35</v>
      </c>
      <c r="BI94" s="163" t="s">
        <v>1287</v>
      </c>
      <c r="BJ94" s="163"/>
      <c r="BK94" s="163">
        <v>8.26</v>
      </c>
      <c r="BL94" s="163" t="s">
        <v>1288</v>
      </c>
      <c r="BM94" s="163"/>
      <c r="BN94" s="165">
        <v>6.48</v>
      </c>
      <c r="BO94" s="166"/>
      <c r="BP94" s="164"/>
      <c r="BQ94" s="164"/>
      <c r="BR94" s="164"/>
      <c r="BS94" s="164"/>
      <c r="BT94" s="164"/>
      <c r="BU94" s="164"/>
      <c r="BV94" s="164"/>
      <c r="BW94" s="164"/>
      <c r="BX94" s="164"/>
      <c r="BY94" s="164"/>
      <c r="BZ94" s="164"/>
      <c r="CA94" s="164"/>
      <c r="CB94" s="164"/>
      <c r="CC94" s="164"/>
      <c r="CD94" s="164"/>
      <c r="CE94" s="164"/>
      <c r="CF94" s="164"/>
      <c r="CG94" s="164"/>
      <c r="CH94" s="164"/>
      <c r="CI94" s="164"/>
      <c r="CJ94" s="164"/>
      <c r="CK94" s="164"/>
      <c r="CL94" s="164"/>
      <c r="CM94" s="164"/>
      <c r="CN94" s="164"/>
      <c r="CO94" s="164"/>
      <c r="CP94" s="164"/>
      <c r="CQ94" s="164"/>
      <c r="CR94" s="164"/>
      <c r="CS94" s="164"/>
      <c r="CT94" s="164"/>
      <c r="CU94" s="164"/>
      <c r="CV94" s="164"/>
      <c r="CW94" s="164"/>
      <c r="CX94" s="164"/>
      <c r="CY94" s="164"/>
      <c r="CZ94" s="164"/>
      <c r="DA94" s="167"/>
      <c r="DB94" s="168" t="s">
        <v>241</v>
      </c>
      <c r="DC94" s="163"/>
      <c r="DD94" s="163"/>
      <c r="DE94" s="163"/>
      <c r="DF94" s="163"/>
      <c r="DG94" s="163"/>
      <c r="DH94" s="163"/>
      <c r="DI94" s="163"/>
      <c r="DJ94" s="163"/>
      <c r="DK94" s="163"/>
      <c r="DL94" s="163"/>
      <c r="DM94" s="163"/>
      <c r="DN94" s="161"/>
      <c r="DO94" s="161"/>
      <c r="DP94" s="161"/>
      <c r="DQ94" s="161"/>
      <c r="DR94" s="161"/>
      <c r="DS94" s="161"/>
      <c r="DT94" s="161"/>
      <c r="DU94" s="161"/>
      <c r="DV94" s="161"/>
      <c r="DW94" s="161"/>
      <c r="DX94" s="161"/>
      <c r="DY94" s="161"/>
      <c r="HN94" s="159">
        <v>75849268</v>
      </c>
      <c r="HO94" s="159" t="s">
        <v>1289</v>
      </c>
      <c r="HP94" s="159" t="s">
        <v>1290</v>
      </c>
      <c r="HR94" s="159" t="s">
        <v>244</v>
      </c>
      <c r="HS94" s="159" t="s">
        <v>245</v>
      </c>
      <c r="HV94" s="159">
        <v>114</v>
      </c>
      <c r="HW94" s="169">
        <f t="shared" si="26"/>
        <v>1.6500000000000004</v>
      </c>
      <c r="HX94" s="169">
        <f t="shared" si="27"/>
        <v>3.09</v>
      </c>
      <c r="HY94" s="169">
        <f t="shared" si="28"/>
        <v>1.7799999999999994</v>
      </c>
      <c r="HZ94" s="169">
        <f t="shared" si="29"/>
        <v>0</v>
      </c>
      <c r="IA94" s="169">
        <f t="shared" si="30"/>
        <v>0</v>
      </c>
      <c r="IB94" s="169">
        <f t="shared" si="31"/>
        <v>0</v>
      </c>
      <c r="IC94" s="169">
        <f t="shared" si="32"/>
        <v>0</v>
      </c>
      <c r="ID94" s="169">
        <f t="shared" si="33"/>
        <v>0</v>
      </c>
      <c r="IE94" s="169">
        <f t="shared" si="34"/>
        <v>0</v>
      </c>
      <c r="IF94" s="169">
        <f t="shared" si="35"/>
        <v>0</v>
      </c>
      <c r="IG94" s="169">
        <f t="shared" si="36"/>
        <v>0</v>
      </c>
      <c r="IH94" s="169">
        <f t="shared" si="37"/>
        <v>0</v>
      </c>
      <c r="II94" s="164">
        <f t="shared" si="38"/>
        <v>2.1733333333333333</v>
      </c>
      <c r="IJ94" s="164">
        <f t="shared" si="39"/>
        <v>0</v>
      </c>
      <c r="IK94" s="164">
        <f t="shared" si="40"/>
        <v>0</v>
      </c>
      <c r="IL94" s="164">
        <f t="shared" si="41"/>
        <v>0</v>
      </c>
      <c r="IM94" s="170">
        <f>(II94/1000)*Parameters!$H$2</f>
        <v>6.4113333333333335E-5</v>
      </c>
      <c r="IN94" s="170">
        <f>(IJ94/1000)*Parameters!$H$4</f>
        <v>0</v>
      </c>
      <c r="IO94" s="170">
        <f>(IK94/1000)*Parameters!$H$3</f>
        <v>0</v>
      </c>
      <c r="IP94" s="170">
        <f>(IL94/1000)*Parameters!$H$5</f>
        <v>0</v>
      </c>
      <c r="IQ94" s="171">
        <f t="shared" si="42"/>
        <v>6.4113333333333335E-5</v>
      </c>
      <c r="IR94" s="128">
        <f t="shared" si="43"/>
        <v>1</v>
      </c>
      <c r="IS94" s="128">
        <f t="shared" si="44"/>
        <v>0</v>
      </c>
      <c r="IT94" s="128">
        <f t="shared" si="45"/>
        <v>0</v>
      </c>
      <c r="IU94" s="128">
        <f t="shared" si="46"/>
        <v>0</v>
      </c>
      <c r="IV94" s="172">
        <f t="shared" si="47"/>
        <v>44159</v>
      </c>
      <c r="IW94" s="172">
        <f t="shared" si="48"/>
        <v>44164</v>
      </c>
      <c r="IX94" s="173">
        <f>SUM(M94*Parameters!$L$2,N94*Parameters!$L$3,O94*Parameters!$L$4,P94*Parameters!$L$5)</f>
        <v>2.8</v>
      </c>
      <c r="IY94" s="173">
        <f t="shared" si="49"/>
        <v>0.77619047619047621</v>
      </c>
    </row>
    <row r="95" spans="1:259" ht="15" customHeight="1">
      <c r="A95" s="158" t="s">
        <v>1291</v>
      </c>
      <c r="B95" s="159" t="s">
        <v>1292</v>
      </c>
      <c r="D95" s="159" t="s">
        <v>221</v>
      </c>
      <c r="E95" s="159" t="s">
        <v>222</v>
      </c>
      <c r="F95" s="159" t="s">
        <v>222</v>
      </c>
      <c r="G95" s="159" t="s">
        <v>222</v>
      </c>
      <c r="H95" s="159" t="s">
        <v>1210</v>
      </c>
      <c r="I95" s="159" t="s">
        <v>1224</v>
      </c>
      <c r="J95" s="159" t="s">
        <v>1212</v>
      </c>
      <c r="K95" s="159" t="s">
        <v>1293</v>
      </c>
      <c r="L95" s="159" t="s">
        <v>1294</v>
      </c>
      <c r="M95" s="159">
        <v>1</v>
      </c>
      <c r="N95" s="159">
        <v>2</v>
      </c>
      <c r="O95" s="159">
        <v>4</v>
      </c>
      <c r="P95" s="159">
        <v>0</v>
      </c>
      <c r="Q95" s="159" t="s">
        <v>1215</v>
      </c>
      <c r="R95" s="159">
        <v>0</v>
      </c>
      <c r="S95" s="159">
        <v>0</v>
      </c>
      <c r="T95" s="159">
        <v>0</v>
      </c>
      <c r="U95" s="159">
        <v>0</v>
      </c>
      <c r="V95" s="159">
        <v>1</v>
      </c>
      <c r="W95" s="159">
        <v>0</v>
      </c>
      <c r="X95" s="159">
        <v>0</v>
      </c>
      <c r="Y95" s="159" t="s">
        <v>1216</v>
      </c>
      <c r="Z95" s="159">
        <v>612575792</v>
      </c>
      <c r="AA95" s="160" t="s">
        <v>230</v>
      </c>
      <c r="AB95" s="160" t="s">
        <v>231</v>
      </c>
      <c r="AC95" s="160" t="s">
        <v>232</v>
      </c>
      <c r="AD95" s="160">
        <v>2</v>
      </c>
      <c r="AE95" s="160"/>
      <c r="AF95" s="160">
        <f t="shared" si="25"/>
        <v>14</v>
      </c>
      <c r="AG95" s="160" t="s">
        <v>233</v>
      </c>
      <c r="AH95" s="160"/>
      <c r="AI95" s="161" t="s">
        <v>234</v>
      </c>
      <c r="AJ95" s="162"/>
      <c r="AK95" s="161"/>
      <c r="AL95" s="161"/>
      <c r="AM95" s="161"/>
      <c r="AN95" s="161"/>
      <c r="AO95" s="163" t="s">
        <v>235</v>
      </c>
      <c r="AU95" s="164" t="s">
        <v>236</v>
      </c>
      <c r="AV95" s="164"/>
      <c r="AW95" s="164"/>
      <c r="AX95" s="164"/>
      <c r="AY95" s="164"/>
      <c r="AZ95" s="164"/>
      <c r="BA95" s="164"/>
      <c r="BB95" s="159" t="s">
        <v>1267</v>
      </c>
      <c r="BC95" s="163" t="s">
        <v>222</v>
      </c>
      <c r="BD95" s="163" t="s">
        <v>1293</v>
      </c>
      <c r="BE95" s="163">
        <v>13</v>
      </c>
      <c r="BF95" s="163" t="s">
        <v>1295</v>
      </c>
      <c r="BG95" s="163"/>
      <c r="BH95" s="163">
        <v>11.5</v>
      </c>
      <c r="BI95" s="163" t="s">
        <v>1296</v>
      </c>
      <c r="BJ95" s="163"/>
      <c r="BK95" s="163">
        <v>9.9600000000000009</v>
      </c>
      <c r="BL95" s="163" t="s">
        <v>1297</v>
      </c>
      <c r="BM95" s="163"/>
      <c r="BN95" s="165">
        <v>8</v>
      </c>
      <c r="BO95" s="166"/>
      <c r="BP95" s="164"/>
      <c r="BQ95" s="164"/>
      <c r="BR95" s="164"/>
      <c r="BS95" s="164"/>
      <c r="BT95" s="164"/>
      <c r="BU95" s="164"/>
      <c r="BV95" s="164"/>
      <c r="BW95" s="164"/>
      <c r="BX95" s="164"/>
      <c r="BY95" s="164"/>
      <c r="BZ95" s="164"/>
      <c r="CA95" s="164"/>
      <c r="CB95" s="164"/>
      <c r="CC95" s="164"/>
      <c r="CD95" s="164"/>
      <c r="CE95" s="164"/>
      <c r="CF95" s="164"/>
      <c r="CG95" s="164"/>
      <c r="CH95" s="164"/>
      <c r="CI95" s="164"/>
      <c r="CJ95" s="164"/>
      <c r="CK95" s="164"/>
      <c r="CL95" s="164"/>
      <c r="CM95" s="164"/>
      <c r="CN95" s="164"/>
      <c r="CO95" s="164"/>
      <c r="CP95" s="164"/>
      <c r="CQ95" s="164"/>
      <c r="CR95" s="164"/>
      <c r="CS95" s="164"/>
      <c r="CT95" s="164"/>
      <c r="CU95" s="164"/>
      <c r="CV95" s="164"/>
      <c r="CW95" s="164"/>
      <c r="CX95" s="164"/>
      <c r="CY95" s="164"/>
      <c r="CZ95" s="164"/>
      <c r="DA95" s="167"/>
      <c r="DB95" s="168" t="s">
        <v>241</v>
      </c>
      <c r="DC95" s="163"/>
      <c r="DD95" s="163"/>
      <c r="DE95" s="163"/>
      <c r="DF95" s="163"/>
      <c r="DG95" s="163"/>
      <c r="DH95" s="163"/>
      <c r="DI95" s="163"/>
      <c r="DJ95" s="163"/>
      <c r="DK95" s="163"/>
      <c r="DL95" s="163"/>
      <c r="DM95" s="163"/>
      <c r="DN95" s="161"/>
      <c r="DO95" s="161"/>
      <c r="DP95" s="161"/>
      <c r="DQ95" s="161"/>
      <c r="DR95" s="161"/>
      <c r="DS95" s="161"/>
      <c r="DT95" s="161"/>
      <c r="DU95" s="161"/>
      <c r="DV95" s="161"/>
      <c r="DW95" s="161"/>
      <c r="DX95" s="161"/>
      <c r="DY95" s="161"/>
      <c r="HN95" s="159">
        <v>75853436</v>
      </c>
      <c r="HO95" s="159" t="s">
        <v>1298</v>
      </c>
      <c r="HP95" s="159" t="s">
        <v>1299</v>
      </c>
      <c r="HR95" s="159" t="s">
        <v>244</v>
      </c>
      <c r="HS95" s="159" t="s">
        <v>245</v>
      </c>
      <c r="HV95" s="159">
        <v>115</v>
      </c>
      <c r="HW95" s="169">
        <f t="shared" si="26"/>
        <v>1.5</v>
      </c>
      <c r="HX95" s="169">
        <f t="shared" si="27"/>
        <v>1.5399999999999991</v>
      </c>
      <c r="HY95" s="169">
        <f t="shared" si="28"/>
        <v>1.9600000000000009</v>
      </c>
      <c r="HZ95" s="169">
        <f t="shared" si="29"/>
        <v>0</v>
      </c>
      <c r="IA95" s="169">
        <f t="shared" si="30"/>
        <v>0</v>
      </c>
      <c r="IB95" s="169">
        <f t="shared" si="31"/>
        <v>0</v>
      </c>
      <c r="IC95" s="169">
        <f t="shared" si="32"/>
        <v>0</v>
      </c>
      <c r="ID95" s="169">
        <f t="shared" si="33"/>
        <v>0</v>
      </c>
      <c r="IE95" s="169">
        <f t="shared" si="34"/>
        <v>0</v>
      </c>
      <c r="IF95" s="169">
        <f t="shared" si="35"/>
        <v>0</v>
      </c>
      <c r="IG95" s="169">
        <f t="shared" si="36"/>
        <v>0</v>
      </c>
      <c r="IH95" s="169">
        <f t="shared" si="37"/>
        <v>0</v>
      </c>
      <c r="II95" s="164">
        <f t="shared" si="38"/>
        <v>1.6666666666666667</v>
      </c>
      <c r="IJ95" s="164">
        <f t="shared" si="39"/>
        <v>0</v>
      </c>
      <c r="IK95" s="164">
        <f t="shared" si="40"/>
        <v>0</v>
      </c>
      <c r="IL95" s="164">
        <f t="shared" si="41"/>
        <v>0</v>
      </c>
      <c r="IM95" s="170">
        <f>(II95/1000)*Parameters!$H$2</f>
        <v>4.9166666666666665E-5</v>
      </c>
      <c r="IN95" s="170">
        <f>(IJ95/1000)*Parameters!$H$4</f>
        <v>0</v>
      </c>
      <c r="IO95" s="170">
        <f>(IK95/1000)*Parameters!$H$3</f>
        <v>0</v>
      </c>
      <c r="IP95" s="170">
        <f>(IL95/1000)*Parameters!$H$5</f>
        <v>0</v>
      </c>
      <c r="IQ95" s="171">
        <f t="shared" si="42"/>
        <v>4.9166666666666665E-5</v>
      </c>
      <c r="IR95" s="128">
        <f t="shared" si="43"/>
        <v>1</v>
      </c>
      <c r="IS95" s="128">
        <f t="shared" si="44"/>
        <v>0</v>
      </c>
      <c r="IT95" s="128">
        <f t="shared" si="45"/>
        <v>0</v>
      </c>
      <c r="IU95" s="128">
        <f t="shared" si="46"/>
        <v>0</v>
      </c>
      <c r="IV95" s="172">
        <f t="shared" si="47"/>
        <v>44159</v>
      </c>
      <c r="IW95" s="172">
        <f t="shared" si="48"/>
        <v>44164</v>
      </c>
      <c r="IX95" s="173">
        <f>SUM(M95*Parameters!$L$2,N95*Parameters!$L$3,O95*Parameters!$L$4,P95*Parameters!$L$5)</f>
        <v>6.1</v>
      </c>
      <c r="IY95" s="173">
        <f t="shared" si="49"/>
        <v>0.27322404371584702</v>
      </c>
    </row>
    <row r="96" spans="1:259" ht="15" customHeight="1">
      <c r="A96" s="158" t="s">
        <v>1300</v>
      </c>
      <c r="B96" s="159" t="s">
        <v>1301</v>
      </c>
      <c r="D96" s="159" t="s">
        <v>221</v>
      </c>
      <c r="E96" s="159" t="s">
        <v>222</v>
      </c>
      <c r="F96" s="159" t="s">
        <v>222</v>
      </c>
      <c r="G96" s="159" t="s">
        <v>222</v>
      </c>
      <c r="H96" s="159" t="s">
        <v>1302</v>
      </c>
      <c r="I96" s="159" t="s">
        <v>1303</v>
      </c>
      <c r="J96" s="159" t="s">
        <v>225</v>
      </c>
      <c r="K96" s="159" t="s">
        <v>1304</v>
      </c>
      <c r="L96" s="159" t="s">
        <v>1305</v>
      </c>
      <c r="M96" s="159">
        <v>2</v>
      </c>
      <c r="N96" s="159">
        <v>3</v>
      </c>
      <c r="O96" s="159">
        <v>1</v>
      </c>
      <c r="P96" s="159">
        <v>1</v>
      </c>
      <c r="Q96" s="159" t="s">
        <v>1306</v>
      </c>
      <c r="R96" s="159">
        <v>1</v>
      </c>
      <c r="S96" s="159">
        <v>0</v>
      </c>
      <c r="T96" s="159">
        <v>0</v>
      </c>
      <c r="U96" s="159">
        <v>0</v>
      </c>
      <c r="V96" s="159">
        <v>0</v>
      </c>
      <c r="W96" s="159">
        <v>0</v>
      </c>
      <c r="X96" s="159">
        <v>0</v>
      </c>
      <c r="Y96" s="159" t="s">
        <v>1307</v>
      </c>
      <c r="Z96" s="159">
        <v>619813184</v>
      </c>
      <c r="AA96" s="160" t="s">
        <v>230</v>
      </c>
      <c r="AB96" s="160" t="s">
        <v>231</v>
      </c>
      <c r="AC96" s="160" t="s">
        <v>232</v>
      </c>
      <c r="AD96" s="160">
        <v>3</v>
      </c>
      <c r="AE96" s="160"/>
      <c r="AF96" s="160">
        <f t="shared" si="25"/>
        <v>21</v>
      </c>
      <c r="AG96" s="160" t="s">
        <v>233</v>
      </c>
      <c r="AH96" s="160"/>
      <c r="AI96" s="161" t="s">
        <v>234</v>
      </c>
      <c r="AJ96" s="162"/>
      <c r="AK96" s="161"/>
      <c r="AL96" s="161"/>
      <c r="AM96" s="161"/>
      <c r="AN96" s="161"/>
      <c r="AO96" s="163" t="s">
        <v>235</v>
      </c>
      <c r="AU96" s="164" t="s">
        <v>236</v>
      </c>
      <c r="AV96" s="164"/>
      <c r="AW96" s="164"/>
      <c r="AX96" s="164"/>
      <c r="AY96" s="164"/>
      <c r="AZ96" s="164"/>
      <c r="BA96" s="164"/>
      <c r="BB96" s="159" t="s">
        <v>1308</v>
      </c>
      <c r="BC96" s="163" t="s">
        <v>222</v>
      </c>
      <c r="BD96" s="163" t="s">
        <v>1309</v>
      </c>
      <c r="BE96" s="163">
        <v>17.3</v>
      </c>
      <c r="BF96" s="163" t="s">
        <v>1310</v>
      </c>
      <c r="BG96" s="163"/>
      <c r="BH96" s="163">
        <v>15.51</v>
      </c>
      <c r="BI96" s="163" t="s">
        <v>1311</v>
      </c>
      <c r="BJ96" s="163"/>
      <c r="BK96" s="163">
        <v>12.49</v>
      </c>
      <c r="BL96" s="163" t="s">
        <v>1312</v>
      </c>
      <c r="BM96" s="163"/>
      <c r="BN96" s="165">
        <v>10.51</v>
      </c>
      <c r="BO96" s="166"/>
      <c r="BP96" s="164"/>
      <c r="BQ96" s="164"/>
      <c r="BR96" s="164"/>
      <c r="BS96" s="164"/>
      <c r="BT96" s="164"/>
      <c r="BU96" s="164"/>
      <c r="BV96" s="164"/>
      <c r="BW96" s="164"/>
      <c r="BX96" s="164"/>
      <c r="BY96" s="164"/>
      <c r="BZ96" s="164"/>
      <c r="CA96" s="164"/>
      <c r="CB96" s="164"/>
      <c r="CC96" s="164"/>
      <c r="CD96" s="164"/>
      <c r="CE96" s="164"/>
      <c r="CF96" s="164"/>
      <c r="CG96" s="164"/>
      <c r="CH96" s="164"/>
      <c r="CI96" s="164"/>
      <c r="CJ96" s="164"/>
      <c r="CK96" s="164"/>
      <c r="CL96" s="164"/>
      <c r="CM96" s="164"/>
      <c r="CN96" s="164"/>
      <c r="CO96" s="164"/>
      <c r="CP96" s="164"/>
      <c r="CQ96" s="164"/>
      <c r="CR96" s="164"/>
      <c r="CS96" s="164"/>
      <c r="CT96" s="164"/>
      <c r="CU96" s="164"/>
      <c r="CV96" s="164"/>
      <c r="CW96" s="164"/>
      <c r="CX96" s="164"/>
      <c r="CY96" s="164"/>
      <c r="CZ96" s="164"/>
      <c r="DA96" s="167"/>
      <c r="DB96" s="168" t="s">
        <v>241</v>
      </c>
      <c r="DC96" s="163"/>
      <c r="DD96" s="163"/>
      <c r="DE96" s="163"/>
      <c r="DF96" s="163"/>
      <c r="DG96" s="163"/>
      <c r="DH96" s="163"/>
      <c r="DI96" s="163"/>
      <c r="DJ96" s="163"/>
      <c r="DK96" s="163"/>
      <c r="DL96" s="163"/>
      <c r="DM96" s="163"/>
      <c r="DN96" s="161"/>
      <c r="DO96" s="161"/>
      <c r="DP96" s="161"/>
      <c r="DQ96" s="161"/>
      <c r="DR96" s="161"/>
      <c r="DS96" s="161"/>
      <c r="DT96" s="161"/>
      <c r="DU96" s="161"/>
      <c r="DV96" s="161"/>
      <c r="DW96" s="161"/>
      <c r="DX96" s="161"/>
      <c r="DY96" s="161"/>
      <c r="HN96" s="159">
        <v>75857205</v>
      </c>
      <c r="HO96" s="159" t="s">
        <v>1313</v>
      </c>
      <c r="HP96" s="159" t="s">
        <v>1314</v>
      </c>
      <c r="HR96" s="159" t="s">
        <v>244</v>
      </c>
      <c r="HS96" s="159" t="s">
        <v>245</v>
      </c>
      <c r="HV96" s="159">
        <v>116</v>
      </c>
      <c r="HW96" s="169">
        <f t="shared" si="26"/>
        <v>1.7900000000000009</v>
      </c>
      <c r="HX96" s="169">
        <f t="shared" si="27"/>
        <v>3.0199999999999996</v>
      </c>
      <c r="HY96" s="169">
        <f t="shared" si="28"/>
        <v>1.9800000000000004</v>
      </c>
      <c r="HZ96" s="169">
        <f t="shared" si="29"/>
        <v>0</v>
      </c>
      <c r="IA96" s="169">
        <f t="shared" si="30"/>
        <v>0</v>
      </c>
      <c r="IB96" s="169">
        <f t="shared" si="31"/>
        <v>0</v>
      </c>
      <c r="IC96" s="169">
        <f t="shared" si="32"/>
        <v>0</v>
      </c>
      <c r="ID96" s="169">
        <f t="shared" si="33"/>
        <v>0</v>
      </c>
      <c r="IE96" s="169">
        <f t="shared" si="34"/>
        <v>0</v>
      </c>
      <c r="IF96" s="169">
        <f t="shared" si="35"/>
        <v>0</v>
      </c>
      <c r="IG96" s="169">
        <f t="shared" si="36"/>
        <v>0</v>
      </c>
      <c r="IH96" s="169">
        <f t="shared" si="37"/>
        <v>0</v>
      </c>
      <c r="II96" s="164">
        <f t="shared" si="38"/>
        <v>2.2633333333333336</v>
      </c>
      <c r="IJ96" s="164">
        <f t="shared" si="39"/>
        <v>0</v>
      </c>
      <c r="IK96" s="164">
        <f t="shared" si="40"/>
        <v>0</v>
      </c>
      <c r="IL96" s="164">
        <f t="shared" si="41"/>
        <v>0</v>
      </c>
      <c r="IM96" s="170">
        <f>(II96/1000)*Parameters!$H$2</f>
        <v>6.6768333333333343E-5</v>
      </c>
      <c r="IN96" s="170">
        <f>(IJ96/1000)*Parameters!$H$4</f>
        <v>0</v>
      </c>
      <c r="IO96" s="170">
        <f>(IK96/1000)*Parameters!$H$3</f>
        <v>0</v>
      </c>
      <c r="IP96" s="170">
        <f>(IL96/1000)*Parameters!$H$5</f>
        <v>0</v>
      </c>
      <c r="IQ96" s="171">
        <f t="shared" si="42"/>
        <v>6.6768333333333343E-5</v>
      </c>
      <c r="IR96" s="128">
        <f t="shared" si="43"/>
        <v>1</v>
      </c>
      <c r="IS96" s="128">
        <f t="shared" si="44"/>
        <v>0</v>
      </c>
      <c r="IT96" s="128">
        <f t="shared" si="45"/>
        <v>0</v>
      </c>
      <c r="IU96" s="128">
        <f t="shared" si="46"/>
        <v>0</v>
      </c>
      <c r="IV96" s="172">
        <f t="shared" si="47"/>
        <v>44159</v>
      </c>
      <c r="IW96" s="172">
        <f t="shared" si="48"/>
        <v>44164</v>
      </c>
      <c r="IX96" s="173">
        <f>SUM(M96*Parameters!$L$2,N96*Parameters!$L$3,O96*Parameters!$L$4,P96*Parameters!$L$5)</f>
        <v>5.2</v>
      </c>
      <c r="IY96" s="173">
        <f t="shared" si="49"/>
        <v>0.43525641025641032</v>
      </c>
    </row>
    <row r="97" spans="1:259" ht="15" customHeight="1">
      <c r="A97" s="158" t="s">
        <v>1315</v>
      </c>
      <c r="B97" s="159" t="s">
        <v>1316</v>
      </c>
      <c r="D97" s="159" t="s">
        <v>221</v>
      </c>
      <c r="E97" s="159" t="s">
        <v>222</v>
      </c>
      <c r="F97" s="159" t="s">
        <v>222</v>
      </c>
      <c r="G97" s="159" t="s">
        <v>222</v>
      </c>
      <c r="H97" s="159" t="s">
        <v>1302</v>
      </c>
      <c r="I97" s="159" t="s">
        <v>1303</v>
      </c>
      <c r="J97" s="159" t="s">
        <v>225</v>
      </c>
      <c r="K97" s="159" t="s">
        <v>1317</v>
      </c>
      <c r="L97" s="159" t="s">
        <v>1318</v>
      </c>
      <c r="M97" s="159">
        <v>2</v>
      </c>
      <c r="N97" s="159">
        <v>2</v>
      </c>
      <c r="O97" s="159">
        <v>1</v>
      </c>
      <c r="P97" s="159">
        <v>1</v>
      </c>
      <c r="Q97" s="159" t="s">
        <v>1306</v>
      </c>
      <c r="R97" s="159">
        <v>1</v>
      </c>
      <c r="S97" s="159">
        <v>0</v>
      </c>
      <c r="T97" s="159">
        <v>0</v>
      </c>
      <c r="U97" s="159">
        <v>0</v>
      </c>
      <c r="V97" s="159">
        <v>0</v>
      </c>
      <c r="W97" s="159">
        <v>0</v>
      </c>
      <c r="X97" s="159">
        <v>0</v>
      </c>
      <c r="Y97" s="159" t="s">
        <v>1319</v>
      </c>
      <c r="Z97" s="159">
        <v>618012780</v>
      </c>
      <c r="AA97" s="160" t="s">
        <v>230</v>
      </c>
      <c r="AB97" s="160" t="s">
        <v>231</v>
      </c>
      <c r="AC97" s="160" t="s">
        <v>232</v>
      </c>
      <c r="AD97" s="160">
        <v>2</v>
      </c>
      <c r="AE97" s="160"/>
      <c r="AF97" s="160">
        <f t="shared" si="25"/>
        <v>14</v>
      </c>
      <c r="AG97" s="160" t="s">
        <v>233</v>
      </c>
      <c r="AH97" s="160"/>
      <c r="AI97" s="161" t="s">
        <v>234</v>
      </c>
      <c r="AJ97" s="162"/>
      <c r="AK97" s="161"/>
      <c r="AL97" s="161"/>
      <c r="AM97" s="161"/>
      <c r="AN97" s="161"/>
      <c r="AO97" s="163" t="s">
        <v>235</v>
      </c>
      <c r="AU97" s="164" t="s">
        <v>236</v>
      </c>
      <c r="AV97" s="164"/>
      <c r="AW97" s="164"/>
      <c r="AX97" s="164"/>
      <c r="AY97" s="164"/>
      <c r="AZ97" s="164"/>
      <c r="BA97" s="164"/>
      <c r="BB97" s="159" t="s">
        <v>370</v>
      </c>
      <c r="BC97" s="163" t="s">
        <v>222</v>
      </c>
      <c r="BD97" s="163" t="s">
        <v>1317</v>
      </c>
      <c r="BE97" s="163">
        <v>13</v>
      </c>
      <c r="BF97" s="163" t="s">
        <v>1320</v>
      </c>
      <c r="BG97" s="163"/>
      <c r="BH97" s="163">
        <v>11.32</v>
      </c>
      <c r="BI97" s="163" t="s">
        <v>1321</v>
      </c>
      <c r="BJ97" s="163"/>
      <c r="BK97" s="163">
        <v>9.85</v>
      </c>
      <c r="BL97" s="163" t="s">
        <v>1322</v>
      </c>
      <c r="BM97" s="163"/>
      <c r="BN97" s="165">
        <v>8.7799999999999994</v>
      </c>
      <c r="BO97" s="166"/>
      <c r="BP97" s="164"/>
      <c r="BQ97" s="164"/>
      <c r="BR97" s="164"/>
      <c r="BS97" s="164"/>
      <c r="BT97" s="164"/>
      <c r="BU97" s="164"/>
      <c r="BV97" s="164"/>
      <c r="BW97" s="164"/>
      <c r="BX97" s="164"/>
      <c r="BY97" s="164"/>
      <c r="BZ97" s="164"/>
      <c r="CA97" s="164"/>
      <c r="CB97" s="164"/>
      <c r="CC97" s="164"/>
      <c r="CD97" s="164"/>
      <c r="CE97" s="164"/>
      <c r="CF97" s="164"/>
      <c r="CG97" s="164"/>
      <c r="CH97" s="164"/>
      <c r="CI97" s="164"/>
      <c r="CJ97" s="164"/>
      <c r="CK97" s="164"/>
      <c r="CL97" s="164"/>
      <c r="CM97" s="164"/>
      <c r="CN97" s="164"/>
      <c r="CO97" s="164"/>
      <c r="CP97" s="164"/>
      <c r="CQ97" s="164"/>
      <c r="CR97" s="164"/>
      <c r="CS97" s="164"/>
      <c r="CT97" s="164"/>
      <c r="CU97" s="164"/>
      <c r="CV97" s="164"/>
      <c r="CW97" s="164"/>
      <c r="CX97" s="164"/>
      <c r="CY97" s="164"/>
      <c r="CZ97" s="164"/>
      <c r="DA97" s="167"/>
      <c r="DB97" s="168" t="s">
        <v>241</v>
      </c>
      <c r="DC97" s="163"/>
      <c r="DD97" s="163"/>
      <c r="DE97" s="163"/>
      <c r="DF97" s="163"/>
      <c r="DG97" s="163"/>
      <c r="DH97" s="163"/>
      <c r="DI97" s="163"/>
      <c r="DJ97" s="163"/>
      <c r="DK97" s="163"/>
      <c r="DL97" s="163"/>
      <c r="DM97" s="163"/>
      <c r="DN97" s="161"/>
      <c r="DO97" s="161"/>
      <c r="DP97" s="161"/>
      <c r="DQ97" s="161"/>
      <c r="DR97" s="161"/>
      <c r="DS97" s="161"/>
      <c r="DT97" s="161"/>
      <c r="DU97" s="161"/>
      <c r="DV97" s="161"/>
      <c r="DW97" s="161"/>
      <c r="DX97" s="161"/>
      <c r="DY97" s="161"/>
      <c r="HN97" s="159">
        <v>75861124</v>
      </c>
      <c r="HO97" s="159" t="s">
        <v>1323</v>
      </c>
      <c r="HP97" s="159" t="s">
        <v>1324</v>
      </c>
      <c r="HR97" s="159" t="s">
        <v>244</v>
      </c>
      <c r="HS97" s="159" t="s">
        <v>245</v>
      </c>
      <c r="HV97" s="159">
        <v>117</v>
      </c>
      <c r="HW97" s="169">
        <f t="shared" si="26"/>
        <v>1.6799999999999997</v>
      </c>
      <c r="HX97" s="169">
        <f t="shared" si="27"/>
        <v>1.4700000000000006</v>
      </c>
      <c r="HY97" s="169">
        <f t="shared" si="28"/>
        <v>1.0700000000000003</v>
      </c>
      <c r="HZ97" s="169">
        <f t="shared" si="29"/>
        <v>0</v>
      </c>
      <c r="IA97" s="169">
        <f t="shared" si="30"/>
        <v>0</v>
      </c>
      <c r="IB97" s="169">
        <f t="shared" si="31"/>
        <v>0</v>
      </c>
      <c r="IC97" s="169">
        <f t="shared" si="32"/>
        <v>0</v>
      </c>
      <c r="ID97" s="169">
        <f t="shared" si="33"/>
        <v>0</v>
      </c>
      <c r="IE97" s="169">
        <f t="shared" si="34"/>
        <v>0</v>
      </c>
      <c r="IF97" s="169">
        <f t="shared" si="35"/>
        <v>0</v>
      </c>
      <c r="IG97" s="169">
        <f t="shared" si="36"/>
        <v>0</v>
      </c>
      <c r="IH97" s="169">
        <f t="shared" si="37"/>
        <v>0</v>
      </c>
      <c r="II97" s="164">
        <f t="shared" si="38"/>
        <v>1.406666666666667</v>
      </c>
      <c r="IJ97" s="164">
        <f t="shared" si="39"/>
        <v>0</v>
      </c>
      <c r="IK97" s="164">
        <f t="shared" si="40"/>
        <v>0</v>
      </c>
      <c r="IL97" s="164">
        <f t="shared" si="41"/>
        <v>0</v>
      </c>
      <c r="IM97" s="170">
        <f>(II97/1000)*Parameters!$H$2</f>
        <v>4.1496666666666672E-5</v>
      </c>
      <c r="IN97" s="170">
        <f>(IJ97/1000)*Parameters!$H$4</f>
        <v>0</v>
      </c>
      <c r="IO97" s="170">
        <f>(IK97/1000)*Parameters!$H$3</f>
        <v>0</v>
      </c>
      <c r="IP97" s="170">
        <f>(IL97/1000)*Parameters!$H$5</f>
        <v>0</v>
      </c>
      <c r="IQ97" s="171">
        <f t="shared" si="42"/>
        <v>4.1496666666666672E-5</v>
      </c>
      <c r="IR97" s="128">
        <f t="shared" si="43"/>
        <v>1</v>
      </c>
      <c r="IS97" s="128">
        <f t="shared" si="44"/>
        <v>0</v>
      </c>
      <c r="IT97" s="128">
        <f t="shared" si="45"/>
        <v>0</v>
      </c>
      <c r="IU97" s="128">
        <f t="shared" si="46"/>
        <v>0</v>
      </c>
      <c r="IV97" s="172">
        <f t="shared" si="47"/>
        <v>44159</v>
      </c>
      <c r="IW97" s="172">
        <f t="shared" si="48"/>
        <v>44164</v>
      </c>
      <c r="IX97" s="173">
        <f>SUM(M97*Parameters!$L$2,N97*Parameters!$L$3,O97*Parameters!$L$4,P97*Parameters!$L$5)</f>
        <v>4.4000000000000004</v>
      </c>
      <c r="IY97" s="173">
        <f t="shared" si="49"/>
        <v>0.31969696969696976</v>
      </c>
    </row>
    <row r="98" spans="1:259" ht="15" customHeight="1">
      <c r="A98" s="158" t="s">
        <v>1325</v>
      </c>
      <c r="B98" s="159" t="s">
        <v>1326</v>
      </c>
      <c r="C98" s="159" t="s">
        <v>264</v>
      </c>
      <c r="D98" s="159" t="s">
        <v>221</v>
      </c>
      <c r="E98" s="159" t="s">
        <v>222</v>
      </c>
      <c r="F98" s="159" t="s">
        <v>222</v>
      </c>
      <c r="G98" s="159" t="s">
        <v>222</v>
      </c>
      <c r="H98" s="159" t="s">
        <v>1302</v>
      </c>
      <c r="I98" s="159" t="s">
        <v>1303</v>
      </c>
      <c r="J98" s="159" t="s">
        <v>225</v>
      </c>
      <c r="K98" s="159" t="s">
        <v>1123</v>
      </c>
      <c r="L98" s="159" t="s">
        <v>1327</v>
      </c>
      <c r="M98" s="159">
        <v>8</v>
      </c>
      <c r="N98" s="159">
        <v>0</v>
      </c>
      <c r="O98" s="159">
        <v>4</v>
      </c>
      <c r="P98" s="159">
        <v>1</v>
      </c>
      <c r="Q98" s="159" t="s">
        <v>1306</v>
      </c>
      <c r="R98" s="159">
        <v>1</v>
      </c>
      <c r="S98" s="159">
        <v>0</v>
      </c>
      <c r="T98" s="159">
        <v>0</v>
      </c>
      <c r="U98" s="159">
        <v>0</v>
      </c>
      <c r="V98" s="159">
        <v>0</v>
      </c>
      <c r="W98" s="159">
        <v>0</v>
      </c>
      <c r="X98" s="159">
        <v>0</v>
      </c>
      <c r="Y98" s="159" t="s">
        <v>1328</v>
      </c>
      <c r="Z98" s="159">
        <v>615500437</v>
      </c>
      <c r="AA98" s="160" t="s">
        <v>230</v>
      </c>
      <c r="AB98" s="160" t="s">
        <v>231</v>
      </c>
      <c r="AC98" s="160" t="s">
        <v>232</v>
      </c>
      <c r="AD98" s="160">
        <v>3</v>
      </c>
      <c r="AE98" s="160"/>
      <c r="AF98" s="160">
        <f t="shared" si="25"/>
        <v>21</v>
      </c>
      <c r="AG98" s="160" t="s">
        <v>233</v>
      </c>
      <c r="AH98" s="160"/>
      <c r="AI98" s="161" t="s">
        <v>234</v>
      </c>
      <c r="AJ98" s="162"/>
      <c r="AK98" s="161"/>
      <c r="AL98" s="161"/>
      <c r="AM98" s="161"/>
      <c r="AN98" s="161"/>
      <c r="AO98" s="163" t="s">
        <v>235</v>
      </c>
      <c r="AU98" s="164" t="s">
        <v>236</v>
      </c>
      <c r="AV98" s="164"/>
      <c r="AW98" s="164"/>
      <c r="AX98" s="164"/>
      <c r="AY98" s="164"/>
      <c r="AZ98" s="164"/>
      <c r="BA98" s="164"/>
      <c r="BB98" s="159" t="s">
        <v>425</v>
      </c>
      <c r="BC98" s="163" t="s">
        <v>222</v>
      </c>
      <c r="BD98" s="163" t="s">
        <v>1123</v>
      </c>
      <c r="BE98" s="163">
        <v>27.4</v>
      </c>
      <c r="BF98" s="163" t="s">
        <v>1329</v>
      </c>
      <c r="BG98" s="163"/>
      <c r="BH98" s="163">
        <v>24.23</v>
      </c>
      <c r="BI98" s="163" t="s">
        <v>1190</v>
      </c>
      <c r="BJ98" s="163"/>
      <c r="BK98" s="163">
        <v>21.4</v>
      </c>
      <c r="BL98" s="163" t="s">
        <v>1330</v>
      </c>
      <c r="BM98" s="163"/>
      <c r="BN98" s="165">
        <v>19.7</v>
      </c>
      <c r="BO98" s="166"/>
      <c r="BP98" s="164"/>
      <c r="BQ98" s="164"/>
      <c r="BR98" s="164"/>
      <c r="BS98" s="164"/>
      <c r="BT98" s="164"/>
      <c r="BU98" s="164"/>
      <c r="BV98" s="164"/>
      <c r="BW98" s="164"/>
      <c r="BX98" s="164"/>
      <c r="BY98" s="164"/>
      <c r="BZ98" s="164"/>
      <c r="CA98" s="164"/>
      <c r="CB98" s="164"/>
      <c r="CC98" s="164"/>
      <c r="CD98" s="164"/>
      <c r="CE98" s="164"/>
      <c r="CF98" s="164"/>
      <c r="CG98" s="164"/>
      <c r="CH98" s="164"/>
      <c r="CI98" s="164"/>
      <c r="CJ98" s="164"/>
      <c r="CK98" s="164"/>
      <c r="CL98" s="164"/>
      <c r="CM98" s="164"/>
      <c r="CN98" s="164"/>
      <c r="CO98" s="164"/>
      <c r="CP98" s="164"/>
      <c r="CQ98" s="164"/>
      <c r="CR98" s="164"/>
      <c r="CS98" s="164"/>
      <c r="CT98" s="164"/>
      <c r="CU98" s="164"/>
      <c r="CV98" s="164"/>
      <c r="CW98" s="164"/>
      <c r="CX98" s="164"/>
      <c r="CY98" s="164"/>
      <c r="CZ98" s="164"/>
      <c r="DA98" s="167"/>
      <c r="DB98" s="168" t="s">
        <v>241</v>
      </c>
      <c r="DC98" s="163"/>
      <c r="DD98" s="163"/>
      <c r="DE98" s="163"/>
      <c r="DF98" s="163"/>
      <c r="DG98" s="163"/>
      <c r="DH98" s="163"/>
      <c r="DI98" s="163"/>
      <c r="DJ98" s="163"/>
      <c r="DK98" s="163"/>
      <c r="DL98" s="163"/>
      <c r="DM98" s="163"/>
      <c r="DN98" s="161"/>
      <c r="DO98" s="161"/>
      <c r="DP98" s="161"/>
      <c r="DQ98" s="161"/>
      <c r="DR98" s="161"/>
      <c r="DS98" s="161"/>
      <c r="DT98" s="161"/>
      <c r="DU98" s="161"/>
      <c r="DV98" s="161"/>
      <c r="DW98" s="161"/>
      <c r="DX98" s="161"/>
      <c r="DY98" s="161"/>
      <c r="HN98" s="159">
        <v>75864591</v>
      </c>
      <c r="HO98" s="159" t="s">
        <v>1331</v>
      </c>
      <c r="HP98" s="159" t="s">
        <v>1332</v>
      </c>
      <c r="HR98" s="159" t="s">
        <v>244</v>
      </c>
      <c r="HS98" s="159" t="s">
        <v>245</v>
      </c>
      <c r="HV98" s="159">
        <v>118</v>
      </c>
      <c r="HW98" s="169">
        <f t="shared" si="26"/>
        <v>3.1699999999999982</v>
      </c>
      <c r="HX98" s="169">
        <f t="shared" si="27"/>
        <v>2.8300000000000018</v>
      </c>
      <c r="HY98" s="169">
        <f t="shared" si="28"/>
        <v>1.6999999999999993</v>
      </c>
      <c r="HZ98" s="169">
        <f t="shared" si="29"/>
        <v>0</v>
      </c>
      <c r="IA98" s="169">
        <f t="shared" si="30"/>
        <v>0</v>
      </c>
      <c r="IB98" s="169">
        <f t="shared" si="31"/>
        <v>0</v>
      </c>
      <c r="IC98" s="169">
        <f t="shared" si="32"/>
        <v>0</v>
      </c>
      <c r="ID98" s="169">
        <f t="shared" si="33"/>
        <v>0</v>
      </c>
      <c r="IE98" s="169">
        <f t="shared" si="34"/>
        <v>0</v>
      </c>
      <c r="IF98" s="169">
        <f t="shared" si="35"/>
        <v>0</v>
      </c>
      <c r="IG98" s="169">
        <f t="shared" si="36"/>
        <v>0</v>
      </c>
      <c r="IH98" s="169">
        <f t="shared" si="37"/>
        <v>0</v>
      </c>
      <c r="II98" s="164">
        <f t="shared" si="38"/>
        <v>2.5666666666666664</v>
      </c>
      <c r="IJ98" s="164">
        <f t="shared" si="39"/>
        <v>0</v>
      </c>
      <c r="IK98" s="164">
        <f t="shared" si="40"/>
        <v>0</v>
      </c>
      <c r="IL98" s="164">
        <f t="shared" si="41"/>
        <v>0</v>
      </c>
      <c r="IM98" s="170">
        <f>(II98/1000)*Parameters!$H$2</f>
        <v>7.5716666666666646E-5</v>
      </c>
      <c r="IN98" s="170">
        <f>(IJ98/1000)*Parameters!$H$4</f>
        <v>0</v>
      </c>
      <c r="IO98" s="170">
        <f>(IK98/1000)*Parameters!$H$3</f>
        <v>0</v>
      </c>
      <c r="IP98" s="170">
        <f>(IL98/1000)*Parameters!$H$5</f>
        <v>0</v>
      </c>
      <c r="IQ98" s="171">
        <f t="shared" si="42"/>
        <v>7.5716666666666646E-5</v>
      </c>
      <c r="IR98" s="128">
        <f t="shared" si="43"/>
        <v>1</v>
      </c>
      <c r="IS98" s="128">
        <f t="shared" si="44"/>
        <v>0</v>
      </c>
      <c r="IT98" s="128">
        <f t="shared" si="45"/>
        <v>0</v>
      </c>
      <c r="IU98" s="128">
        <f t="shared" si="46"/>
        <v>0</v>
      </c>
      <c r="IV98" s="172">
        <f t="shared" si="47"/>
        <v>44159</v>
      </c>
      <c r="IW98" s="172">
        <f t="shared" si="48"/>
        <v>44164</v>
      </c>
      <c r="IX98" s="173">
        <f>SUM(M98*Parameters!$L$2,N98*Parameters!$L$3,O98*Parameters!$L$4,P98*Parameters!$L$5)</f>
        <v>8.8000000000000007</v>
      </c>
      <c r="IY98" s="173">
        <f t="shared" si="49"/>
        <v>0.29166666666666663</v>
      </c>
    </row>
    <row r="99" spans="1:259" ht="15" customHeight="1">
      <c r="A99" s="158" t="s">
        <v>1333</v>
      </c>
      <c r="B99" s="159" t="s">
        <v>1334</v>
      </c>
      <c r="D99" s="159" t="s">
        <v>221</v>
      </c>
      <c r="E99" s="159" t="s">
        <v>222</v>
      </c>
      <c r="F99" s="159" t="s">
        <v>222</v>
      </c>
      <c r="G99" s="159" t="s">
        <v>222</v>
      </c>
      <c r="H99" s="159" t="s">
        <v>1335</v>
      </c>
      <c r="I99" s="159" t="s">
        <v>1336</v>
      </c>
      <c r="J99" s="159" t="s">
        <v>225</v>
      </c>
      <c r="K99" s="159" t="s">
        <v>1167</v>
      </c>
      <c r="L99" s="159" t="s">
        <v>1337</v>
      </c>
      <c r="M99" s="159">
        <v>3</v>
      </c>
      <c r="N99" s="159">
        <v>0</v>
      </c>
      <c r="O99" s="159">
        <v>1</v>
      </c>
      <c r="P99" s="159">
        <v>0</v>
      </c>
      <c r="Q99" s="159" t="s">
        <v>1306</v>
      </c>
      <c r="R99" s="159">
        <v>1</v>
      </c>
      <c r="S99" s="159">
        <v>0</v>
      </c>
      <c r="T99" s="159">
        <v>0</v>
      </c>
      <c r="U99" s="159">
        <v>0</v>
      </c>
      <c r="V99" s="159">
        <v>0</v>
      </c>
      <c r="W99" s="159">
        <v>0</v>
      </c>
      <c r="X99" s="159">
        <v>0</v>
      </c>
      <c r="Y99" s="159" t="s">
        <v>1338</v>
      </c>
      <c r="Z99" s="159">
        <v>616108608</v>
      </c>
      <c r="AA99" s="160" t="s">
        <v>230</v>
      </c>
      <c r="AB99" s="160" t="s">
        <v>231</v>
      </c>
      <c r="AC99" s="160" t="s">
        <v>232</v>
      </c>
      <c r="AD99" s="160">
        <v>2</v>
      </c>
      <c r="AE99" s="160"/>
      <c r="AF99" s="160">
        <f t="shared" si="25"/>
        <v>14</v>
      </c>
      <c r="AG99" s="160" t="s">
        <v>233</v>
      </c>
      <c r="AH99" s="160"/>
      <c r="AI99" s="161" t="s">
        <v>234</v>
      </c>
      <c r="AJ99" s="162"/>
      <c r="AK99" s="161"/>
      <c r="AL99" s="161"/>
      <c r="AM99" s="161"/>
      <c r="AN99" s="161"/>
      <c r="AO99" s="163" t="s">
        <v>235</v>
      </c>
      <c r="AU99" s="164" t="s">
        <v>236</v>
      </c>
      <c r="AV99" s="164"/>
      <c r="AW99" s="164"/>
      <c r="AX99" s="164"/>
      <c r="AY99" s="164"/>
      <c r="AZ99" s="164"/>
      <c r="BA99" s="164"/>
      <c r="BB99" s="159" t="s">
        <v>346</v>
      </c>
      <c r="BC99" s="163" t="s">
        <v>222</v>
      </c>
      <c r="BD99" s="163" t="s">
        <v>1167</v>
      </c>
      <c r="BE99" s="163">
        <v>14.56</v>
      </c>
      <c r="BF99" s="163" t="s">
        <v>1339</v>
      </c>
      <c r="BG99" s="163"/>
      <c r="BH99" s="163">
        <v>10.86</v>
      </c>
      <c r="BI99" s="163" t="s">
        <v>1104</v>
      </c>
      <c r="BJ99" s="163"/>
      <c r="BK99" s="163">
        <v>7.08</v>
      </c>
      <c r="BL99" s="163" t="s">
        <v>1340</v>
      </c>
      <c r="BM99" s="163"/>
      <c r="BN99" s="165">
        <v>5.35</v>
      </c>
      <c r="BO99" s="166"/>
      <c r="BP99" s="164"/>
      <c r="BQ99" s="164"/>
      <c r="BR99" s="164"/>
      <c r="BS99" s="164"/>
      <c r="BT99" s="164"/>
      <c r="BU99" s="164"/>
      <c r="BV99" s="164"/>
      <c r="BW99" s="164"/>
      <c r="BX99" s="164"/>
      <c r="BY99" s="164"/>
      <c r="BZ99" s="164"/>
      <c r="CA99" s="164"/>
      <c r="CB99" s="164"/>
      <c r="CC99" s="164"/>
      <c r="CD99" s="164"/>
      <c r="CE99" s="164"/>
      <c r="CF99" s="164"/>
      <c r="CG99" s="164"/>
      <c r="CH99" s="164"/>
      <c r="CI99" s="164"/>
      <c r="CJ99" s="164"/>
      <c r="CK99" s="164"/>
      <c r="CL99" s="164"/>
      <c r="CM99" s="164"/>
      <c r="CN99" s="164"/>
      <c r="CO99" s="164"/>
      <c r="CP99" s="164"/>
      <c r="CQ99" s="164"/>
      <c r="CR99" s="164"/>
      <c r="CS99" s="164"/>
      <c r="CT99" s="164"/>
      <c r="CU99" s="164"/>
      <c r="CV99" s="164"/>
      <c r="CW99" s="164"/>
      <c r="CX99" s="164"/>
      <c r="CY99" s="164"/>
      <c r="CZ99" s="164"/>
      <c r="DA99" s="167"/>
      <c r="DB99" s="168" t="s">
        <v>241</v>
      </c>
      <c r="DC99" s="163"/>
      <c r="DD99" s="163"/>
      <c r="DE99" s="163"/>
      <c r="DF99" s="163"/>
      <c r="DG99" s="163"/>
      <c r="DH99" s="163"/>
      <c r="DI99" s="163"/>
      <c r="DJ99" s="163"/>
      <c r="DK99" s="163"/>
      <c r="DL99" s="163"/>
      <c r="DM99" s="163"/>
      <c r="DN99" s="161"/>
      <c r="DO99" s="161"/>
      <c r="DP99" s="161"/>
      <c r="DQ99" s="161"/>
      <c r="DR99" s="161"/>
      <c r="DS99" s="161"/>
      <c r="DT99" s="161"/>
      <c r="DU99" s="161"/>
      <c r="DV99" s="161"/>
      <c r="DW99" s="161"/>
      <c r="DX99" s="161"/>
      <c r="DY99" s="161"/>
      <c r="HN99" s="159">
        <v>75868389</v>
      </c>
      <c r="HO99" s="159" t="s">
        <v>1341</v>
      </c>
      <c r="HP99" s="159" t="s">
        <v>1342</v>
      </c>
      <c r="HR99" s="159" t="s">
        <v>244</v>
      </c>
      <c r="HS99" s="159" t="s">
        <v>245</v>
      </c>
      <c r="HV99" s="159">
        <v>119</v>
      </c>
      <c r="HW99" s="169">
        <f t="shared" si="26"/>
        <v>3.7000000000000011</v>
      </c>
      <c r="HX99" s="169">
        <f t="shared" si="27"/>
        <v>3.7799999999999994</v>
      </c>
      <c r="HY99" s="169">
        <f t="shared" si="28"/>
        <v>1.7300000000000004</v>
      </c>
      <c r="HZ99" s="169">
        <f t="shared" si="29"/>
        <v>0</v>
      </c>
      <c r="IA99" s="169">
        <f t="shared" si="30"/>
        <v>0</v>
      </c>
      <c r="IB99" s="169">
        <f t="shared" si="31"/>
        <v>0</v>
      </c>
      <c r="IC99" s="169">
        <f t="shared" si="32"/>
        <v>0</v>
      </c>
      <c r="ID99" s="169">
        <f t="shared" si="33"/>
        <v>0</v>
      </c>
      <c r="IE99" s="169">
        <f t="shared" si="34"/>
        <v>0</v>
      </c>
      <c r="IF99" s="169">
        <f t="shared" si="35"/>
        <v>0</v>
      </c>
      <c r="IG99" s="169">
        <f t="shared" si="36"/>
        <v>0</v>
      </c>
      <c r="IH99" s="169">
        <f t="shared" si="37"/>
        <v>0</v>
      </c>
      <c r="II99" s="164">
        <f t="shared" si="38"/>
        <v>3.0700000000000003</v>
      </c>
      <c r="IJ99" s="164">
        <f t="shared" si="39"/>
        <v>0</v>
      </c>
      <c r="IK99" s="164">
        <f t="shared" si="40"/>
        <v>0</v>
      </c>
      <c r="IL99" s="164">
        <f t="shared" si="41"/>
        <v>0</v>
      </c>
      <c r="IM99" s="170">
        <f>(II99/1000)*Parameters!$H$2</f>
        <v>9.0564999999999998E-5</v>
      </c>
      <c r="IN99" s="170">
        <f>(IJ99/1000)*Parameters!$H$4</f>
        <v>0</v>
      </c>
      <c r="IO99" s="170">
        <f>(IK99/1000)*Parameters!$H$3</f>
        <v>0</v>
      </c>
      <c r="IP99" s="170">
        <f>(IL99/1000)*Parameters!$H$5</f>
        <v>0</v>
      </c>
      <c r="IQ99" s="171">
        <f t="shared" si="42"/>
        <v>9.0564999999999998E-5</v>
      </c>
      <c r="IR99" s="128">
        <f t="shared" si="43"/>
        <v>1</v>
      </c>
      <c r="IS99" s="128">
        <f t="shared" si="44"/>
        <v>0</v>
      </c>
      <c r="IT99" s="128">
        <f t="shared" si="45"/>
        <v>0</v>
      </c>
      <c r="IU99" s="128">
        <f t="shared" si="46"/>
        <v>0</v>
      </c>
      <c r="IV99" s="172">
        <f t="shared" si="47"/>
        <v>44159</v>
      </c>
      <c r="IW99" s="172">
        <f t="shared" si="48"/>
        <v>44164</v>
      </c>
      <c r="IX99" s="173">
        <f>SUM(M99*Parameters!$L$2,N99*Parameters!$L$3,O99*Parameters!$L$4,P99*Parameters!$L$5)</f>
        <v>2.5</v>
      </c>
      <c r="IY99" s="173">
        <f t="shared" si="49"/>
        <v>1.2280000000000002</v>
      </c>
    </row>
    <row r="100" spans="1:259" ht="15" customHeight="1">
      <c r="A100" s="158" t="s">
        <v>1343</v>
      </c>
      <c r="B100" s="159" t="s">
        <v>1344</v>
      </c>
      <c r="D100" s="159" t="s">
        <v>221</v>
      </c>
      <c r="E100" s="159" t="s">
        <v>222</v>
      </c>
      <c r="F100" s="159" t="s">
        <v>222</v>
      </c>
      <c r="G100" s="159" t="s">
        <v>222</v>
      </c>
      <c r="H100" s="159" t="s">
        <v>1335</v>
      </c>
      <c r="I100" s="159" t="s">
        <v>1336</v>
      </c>
      <c r="J100" s="159" t="s">
        <v>225</v>
      </c>
      <c r="K100" s="159" t="s">
        <v>1345</v>
      </c>
      <c r="L100" s="159" t="s">
        <v>1346</v>
      </c>
      <c r="M100" s="159">
        <v>3</v>
      </c>
      <c r="N100" s="159">
        <v>0</v>
      </c>
      <c r="O100" s="159">
        <v>1</v>
      </c>
      <c r="P100" s="159">
        <v>0</v>
      </c>
      <c r="Q100" s="159" t="s">
        <v>1306</v>
      </c>
      <c r="R100" s="159">
        <v>1</v>
      </c>
      <c r="S100" s="159">
        <v>0</v>
      </c>
      <c r="T100" s="159">
        <v>0</v>
      </c>
      <c r="U100" s="159">
        <v>0</v>
      </c>
      <c r="V100" s="159">
        <v>0</v>
      </c>
      <c r="W100" s="159">
        <v>0</v>
      </c>
      <c r="X100" s="159">
        <v>0</v>
      </c>
      <c r="Y100" s="159" t="s">
        <v>1347</v>
      </c>
      <c r="Z100" s="159">
        <v>617984630</v>
      </c>
      <c r="AA100" s="160" t="s">
        <v>230</v>
      </c>
      <c r="AB100" s="160" t="s">
        <v>231</v>
      </c>
      <c r="AC100" s="160" t="s">
        <v>232</v>
      </c>
      <c r="AD100" s="160">
        <v>3</v>
      </c>
      <c r="AE100" s="160"/>
      <c r="AF100" s="160">
        <f t="shared" si="25"/>
        <v>21</v>
      </c>
      <c r="AG100" s="160" t="s">
        <v>233</v>
      </c>
      <c r="AH100" s="160"/>
      <c r="AI100" s="161" t="s">
        <v>234</v>
      </c>
      <c r="AJ100" s="162"/>
      <c r="AK100" s="161"/>
      <c r="AL100" s="161"/>
      <c r="AM100" s="161"/>
      <c r="AN100" s="161"/>
      <c r="AO100" s="163" t="s">
        <v>235</v>
      </c>
      <c r="AU100" s="164" t="s">
        <v>236</v>
      </c>
      <c r="AV100" s="164"/>
      <c r="AW100" s="164"/>
      <c r="AX100" s="164"/>
      <c r="AY100" s="164"/>
      <c r="AZ100" s="164"/>
      <c r="BA100" s="164"/>
      <c r="BB100" s="159" t="s">
        <v>425</v>
      </c>
      <c r="BC100" s="163" t="s">
        <v>222</v>
      </c>
      <c r="BD100" s="163" t="s">
        <v>1345</v>
      </c>
      <c r="BE100" s="163">
        <v>13</v>
      </c>
      <c r="BF100" s="163" t="s">
        <v>1348</v>
      </c>
      <c r="BG100" s="163"/>
      <c r="BH100" s="163">
        <v>11.3</v>
      </c>
      <c r="BI100" s="163" t="s">
        <v>1349</v>
      </c>
      <c r="BJ100" s="163"/>
      <c r="BK100" s="163">
        <v>8.85</v>
      </c>
      <c r="BL100" s="163" t="s">
        <v>1094</v>
      </c>
      <c r="BM100" s="163"/>
      <c r="BN100" s="165">
        <v>6.55</v>
      </c>
      <c r="BO100" s="166"/>
      <c r="BP100" s="164"/>
      <c r="BQ100" s="164"/>
      <c r="BR100" s="164"/>
      <c r="BS100" s="164"/>
      <c r="BT100" s="164"/>
      <c r="BU100" s="164"/>
      <c r="BV100" s="164"/>
      <c r="BW100" s="164"/>
      <c r="BX100" s="164"/>
      <c r="BY100" s="164"/>
      <c r="BZ100" s="164"/>
      <c r="CA100" s="164"/>
      <c r="CB100" s="164"/>
      <c r="CC100" s="164"/>
      <c r="CD100" s="164"/>
      <c r="CE100" s="164"/>
      <c r="CF100" s="164"/>
      <c r="CG100" s="164"/>
      <c r="CH100" s="164"/>
      <c r="CI100" s="164"/>
      <c r="CJ100" s="164"/>
      <c r="CK100" s="164"/>
      <c r="CL100" s="164"/>
      <c r="CM100" s="164"/>
      <c r="CN100" s="164"/>
      <c r="CO100" s="164"/>
      <c r="CP100" s="164"/>
      <c r="CQ100" s="164"/>
      <c r="CR100" s="164"/>
      <c r="CS100" s="164"/>
      <c r="CT100" s="164"/>
      <c r="CU100" s="164"/>
      <c r="CV100" s="164"/>
      <c r="CW100" s="164"/>
      <c r="CX100" s="164"/>
      <c r="CY100" s="164"/>
      <c r="CZ100" s="164"/>
      <c r="DA100" s="167"/>
      <c r="DB100" s="168" t="s">
        <v>241</v>
      </c>
      <c r="DC100" s="163"/>
      <c r="DD100" s="163"/>
      <c r="DE100" s="163"/>
      <c r="DF100" s="163"/>
      <c r="DG100" s="163"/>
      <c r="DH100" s="163"/>
      <c r="DI100" s="163"/>
      <c r="DJ100" s="163"/>
      <c r="DK100" s="163"/>
      <c r="DL100" s="163"/>
      <c r="DM100" s="163"/>
      <c r="DN100" s="161"/>
      <c r="DO100" s="161"/>
      <c r="DP100" s="161"/>
      <c r="DQ100" s="161"/>
      <c r="DR100" s="161"/>
      <c r="DS100" s="161"/>
      <c r="DT100" s="161"/>
      <c r="DU100" s="161"/>
      <c r="DV100" s="161"/>
      <c r="DW100" s="161"/>
      <c r="DX100" s="161"/>
      <c r="DY100" s="161"/>
      <c r="HN100" s="159">
        <v>75872658</v>
      </c>
      <c r="HO100" s="159" t="s">
        <v>1350</v>
      </c>
      <c r="HP100" s="159" t="s">
        <v>1351</v>
      </c>
      <c r="HR100" s="159" t="s">
        <v>244</v>
      </c>
      <c r="HS100" s="159" t="s">
        <v>245</v>
      </c>
      <c r="HV100" s="159">
        <v>120</v>
      </c>
      <c r="HW100" s="169">
        <f t="shared" si="26"/>
        <v>1.6999999999999993</v>
      </c>
      <c r="HX100" s="169">
        <f t="shared" si="27"/>
        <v>2.4500000000000011</v>
      </c>
      <c r="HY100" s="169">
        <f t="shared" si="28"/>
        <v>2.2999999999999998</v>
      </c>
      <c r="HZ100" s="169">
        <f t="shared" si="29"/>
        <v>0</v>
      </c>
      <c r="IA100" s="169">
        <f t="shared" si="30"/>
        <v>0</v>
      </c>
      <c r="IB100" s="169">
        <f t="shared" si="31"/>
        <v>0</v>
      </c>
      <c r="IC100" s="169">
        <f t="shared" si="32"/>
        <v>0</v>
      </c>
      <c r="ID100" s="169">
        <f t="shared" si="33"/>
        <v>0</v>
      </c>
      <c r="IE100" s="169">
        <f t="shared" si="34"/>
        <v>0</v>
      </c>
      <c r="IF100" s="169">
        <f t="shared" si="35"/>
        <v>0</v>
      </c>
      <c r="IG100" s="169">
        <f t="shared" si="36"/>
        <v>0</v>
      </c>
      <c r="IH100" s="169">
        <f t="shared" si="37"/>
        <v>0</v>
      </c>
      <c r="II100" s="164">
        <f t="shared" si="38"/>
        <v>2.15</v>
      </c>
      <c r="IJ100" s="164">
        <f t="shared" si="39"/>
        <v>0</v>
      </c>
      <c r="IK100" s="164">
        <f t="shared" si="40"/>
        <v>0</v>
      </c>
      <c r="IL100" s="164">
        <f t="shared" si="41"/>
        <v>0</v>
      </c>
      <c r="IM100" s="170">
        <f>(II100/1000)*Parameters!$H$2</f>
        <v>6.3424999999999997E-5</v>
      </c>
      <c r="IN100" s="170">
        <f>(IJ100/1000)*Parameters!$H$4</f>
        <v>0</v>
      </c>
      <c r="IO100" s="170">
        <f>(IK100/1000)*Parameters!$H$3</f>
        <v>0</v>
      </c>
      <c r="IP100" s="170">
        <f>(IL100/1000)*Parameters!$H$5</f>
        <v>0</v>
      </c>
      <c r="IQ100" s="171">
        <f t="shared" si="42"/>
        <v>6.3424999999999997E-5</v>
      </c>
      <c r="IR100" s="128">
        <f t="shared" si="43"/>
        <v>1</v>
      </c>
      <c r="IS100" s="128">
        <f t="shared" si="44"/>
        <v>0</v>
      </c>
      <c r="IT100" s="128">
        <f t="shared" si="45"/>
        <v>0</v>
      </c>
      <c r="IU100" s="128">
        <f t="shared" si="46"/>
        <v>0</v>
      </c>
      <c r="IV100" s="172">
        <f t="shared" si="47"/>
        <v>44159</v>
      </c>
      <c r="IW100" s="172">
        <f t="shared" si="48"/>
        <v>44164</v>
      </c>
      <c r="IX100" s="173">
        <f>SUM(M100*Parameters!$L$2,N100*Parameters!$L$3,O100*Parameters!$L$4,P100*Parameters!$L$5)</f>
        <v>2.5</v>
      </c>
      <c r="IY100" s="173">
        <f t="shared" si="49"/>
        <v>0.86</v>
      </c>
    </row>
    <row r="101" spans="1:259" ht="15" customHeight="1">
      <c r="A101" s="158" t="s">
        <v>1352</v>
      </c>
      <c r="B101" s="159" t="s">
        <v>1353</v>
      </c>
      <c r="D101" s="159" t="s">
        <v>221</v>
      </c>
      <c r="E101" s="159" t="s">
        <v>222</v>
      </c>
      <c r="F101" s="159" t="s">
        <v>222</v>
      </c>
      <c r="G101" s="159" t="s">
        <v>222</v>
      </c>
      <c r="H101" s="159" t="s">
        <v>1335</v>
      </c>
      <c r="I101" s="159" t="s">
        <v>1336</v>
      </c>
      <c r="J101" s="159" t="s">
        <v>225</v>
      </c>
      <c r="K101" s="159" t="s">
        <v>1354</v>
      </c>
      <c r="L101" s="159" t="s">
        <v>1355</v>
      </c>
      <c r="M101" s="159">
        <v>7</v>
      </c>
      <c r="N101" s="159">
        <v>3</v>
      </c>
      <c r="O101" s="159">
        <v>1</v>
      </c>
      <c r="P101" s="159">
        <v>0</v>
      </c>
      <c r="Q101" s="159" t="s">
        <v>1306</v>
      </c>
      <c r="R101" s="159">
        <v>1</v>
      </c>
      <c r="S101" s="159">
        <v>0</v>
      </c>
      <c r="T101" s="159">
        <v>0</v>
      </c>
      <c r="U101" s="159">
        <v>0</v>
      </c>
      <c r="V101" s="159">
        <v>0</v>
      </c>
      <c r="W101" s="159">
        <v>0</v>
      </c>
      <c r="X101" s="159">
        <v>0</v>
      </c>
      <c r="Y101" s="159" t="s">
        <v>1356</v>
      </c>
      <c r="Z101" s="159">
        <v>616921732</v>
      </c>
      <c r="AA101" s="160" t="s">
        <v>230</v>
      </c>
      <c r="AB101" s="160" t="s">
        <v>231</v>
      </c>
      <c r="AC101" s="160" t="s">
        <v>232</v>
      </c>
      <c r="AD101" s="160">
        <v>2</v>
      </c>
      <c r="AE101" s="160"/>
      <c r="AF101" s="160">
        <f t="shared" si="25"/>
        <v>14</v>
      </c>
      <c r="AG101" s="160" t="s">
        <v>233</v>
      </c>
      <c r="AH101" s="160"/>
      <c r="AI101" s="161" t="s">
        <v>234</v>
      </c>
      <c r="AJ101" s="162"/>
      <c r="AK101" s="161"/>
      <c r="AL101" s="161"/>
      <c r="AM101" s="161"/>
      <c r="AN101" s="161"/>
      <c r="AO101" s="163" t="s">
        <v>235</v>
      </c>
      <c r="AU101" s="164" t="s">
        <v>236</v>
      </c>
      <c r="AV101" s="164"/>
      <c r="AW101" s="164"/>
      <c r="AX101" s="164"/>
      <c r="AY101" s="164"/>
      <c r="AZ101" s="164"/>
      <c r="BA101" s="164"/>
      <c r="BB101" s="159" t="s">
        <v>325</v>
      </c>
      <c r="BC101" s="163" t="s">
        <v>222</v>
      </c>
      <c r="BD101" s="163" t="s">
        <v>1354</v>
      </c>
      <c r="BE101" s="163">
        <v>13</v>
      </c>
      <c r="BF101" s="163" t="s">
        <v>1357</v>
      </c>
      <c r="BG101" s="163"/>
      <c r="BH101" s="163">
        <v>10.8</v>
      </c>
      <c r="BI101" s="163" t="s">
        <v>1288</v>
      </c>
      <c r="BJ101" s="163"/>
      <c r="BK101" s="163">
        <v>7.15</v>
      </c>
      <c r="BL101" s="163" t="s">
        <v>1358</v>
      </c>
      <c r="BM101" s="163"/>
      <c r="BN101" s="165">
        <v>5.41</v>
      </c>
      <c r="BO101" s="166"/>
      <c r="BP101" s="164"/>
      <c r="BQ101" s="164"/>
      <c r="BR101" s="164"/>
      <c r="BS101" s="164"/>
      <c r="BT101" s="164"/>
      <c r="BU101" s="164"/>
      <c r="BV101" s="164"/>
      <c r="BW101" s="164"/>
      <c r="BX101" s="164"/>
      <c r="BY101" s="164"/>
      <c r="BZ101" s="164"/>
      <c r="CA101" s="164"/>
      <c r="CB101" s="164"/>
      <c r="CC101" s="164"/>
      <c r="CD101" s="164"/>
      <c r="CE101" s="164"/>
      <c r="CF101" s="164"/>
      <c r="CG101" s="164"/>
      <c r="CH101" s="164"/>
      <c r="CI101" s="164"/>
      <c r="CJ101" s="164"/>
      <c r="CK101" s="164"/>
      <c r="CL101" s="164"/>
      <c r="CM101" s="164"/>
      <c r="CN101" s="164"/>
      <c r="CO101" s="164"/>
      <c r="CP101" s="164"/>
      <c r="CQ101" s="164"/>
      <c r="CR101" s="164"/>
      <c r="CS101" s="164"/>
      <c r="CT101" s="164"/>
      <c r="CU101" s="164"/>
      <c r="CV101" s="164"/>
      <c r="CW101" s="164"/>
      <c r="CX101" s="164"/>
      <c r="CY101" s="164"/>
      <c r="CZ101" s="164"/>
      <c r="DA101" s="167"/>
      <c r="DB101" s="168" t="s">
        <v>241</v>
      </c>
      <c r="DC101" s="163"/>
      <c r="DD101" s="163"/>
      <c r="DE101" s="163"/>
      <c r="DF101" s="163"/>
      <c r="DG101" s="163"/>
      <c r="DH101" s="163"/>
      <c r="DI101" s="163"/>
      <c r="DJ101" s="163"/>
      <c r="DK101" s="163"/>
      <c r="DL101" s="163"/>
      <c r="DM101" s="163"/>
      <c r="DN101" s="161"/>
      <c r="DO101" s="161"/>
      <c r="DP101" s="161"/>
      <c r="DQ101" s="161"/>
      <c r="DR101" s="161"/>
      <c r="DS101" s="161"/>
      <c r="DT101" s="161"/>
      <c r="DU101" s="161"/>
      <c r="DV101" s="161"/>
      <c r="DW101" s="161"/>
      <c r="DX101" s="161"/>
      <c r="DY101" s="161"/>
      <c r="HN101" s="159">
        <v>75875495</v>
      </c>
      <c r="HO101" s="159" t="s">
        <v>1359</v>
      </c>
      <c r="HP101" s="159" t="s">
        <v>1360</v>
      </c>
      <c r="HR101" s="159" t="s">
        <v>244</v>
      </c>
      <c r="HS101" s="159" t="s">
        <v>245</v>
      </c>
      <c r="HV101" s="159">
        <v>121</v>
      </c>
      <c r="HW101" s="169">
        <f t="shared" si="26"/>
        <v>2.1999999999999993</v>
      </c>
      <c r="HX101" s="169">
        <f t="shared" si="27"/>
        <v>3.6500000000000004</v>
      </c>
      <c r="HY101" s="169">
        <f t="shared" si="28"/>
        <v>1.7400000000000002</v>
      </c>
      <c r="HZ101" s="169">
        <f t="shared" si="29"/>
        <v>0</v>
      </c>
      <c r="IA101" s="169">
        <f t="shared" si="30"/>
        <v>0</v>
      </c>
      <c r="IB101" s="169">
        <f t="shared" si="31"/>
        <v>0</v>
      </c>
      <c r="IC101" s="169">
        <f t="shared" si="32"/>
        <v>0</v>
      </c>
      <c r="ID101" s="169">
        <f t="shared" si="33"/>
        <v>0</v>
      </c>
      <c r="IE101" s="169">
        <f t="shared" si="34"/>
        <v>0</v>
      </c>
      <c r="IF101" s="169">
        <f t="shared" si="35"/>
        <v>0</v>
      </c>
      <c r="IG101" s="169">
        <f t="shared" si="36"/>
        <v>0</v>
      </c>
      <c r="IH101" s="169">
        <f t="shared" si="37"/>
        <v>0</v>
      </c>
      <c r="II101" s="164">
        <f t="shared" si="38"/>
        <v>2.5299999999999998</v>
      </c>
      <c r="IJ101" s="164">
        <f t="shared" si="39"/>
        <v>0</v>
      </c>
      <c r="IK101" s="164">
        <f t="shared" si="40"/>
        <v>0</v>
      </c>
      <c r="IL101" s="164">
        <f t="shared" si="41"/>
        <v>0</v>
      </c>
      <c r="IM101" s="170">
        <f>(II101/1000)*Parameters!$H$2</f>
        <v>7.4634999999999993E-5</v>
      </c>
      <c r="IN101" s="170">
        <f>(IJ101/1000)*Parameters!$H$4</f>
        <v>0</v>
      </c>
      <c r="IO101" s="170">
        <f>(IK101/1000)*Parameters!$H$3</f>
        <v>0</v>
      </c>
      <c r="IP101" s="170">
        <f>(IL101/1000)*Parameters!$H$5</f>
        <v>0</v>
      </c>
      <c r="IQ101" s="171">
        <f t="shared" si="42"/>
        <v>7.4634999999999993E-5</v>
      </c>
      <c r="IR101" s="128">
        <f t="shared" si="43"/>
        <v>1</v>
      </c>
      <c r="IS101" s="128">
        <f t="shared" si="44"/>
        <v>0</v>
      </c>
      <c r="IT101" s="128">
        <f t="shared" si="45"/>
        <v>0</v>
      </c>
      <c r="IU101" s="128">
        <f t="shared" si="46"/>
        <v>0</v>
      </c>
      <c r="IV101" s="172">
        <f t="shared" si="47"/>
        <v>44159</v>
      </c>
      <c r="IW101" s="172">
        <f t="shared" si="48"/>
        <v>44164</v>
      </c>
      <c r="IX101" s="173">
        <f>SUM(M101*Parameters!$L$2,N101*Parameters!$L$3,O101*Parameters!$L$4,P101*Parameters!$L$5)</f>
        <v>6.9</v>
      </c>
      <c r="IY101" s="173">
        <f t="shared" si="49"/>
        <v>0.36666666666666664</v>
      </c>
    </row>
    <row r="102" spans="1:259" ht="15" customHeight="1">
      <c r="A102" s="158" t="s">
        <v>1361</v>
      </c>
      <c r="B102" s="159" t="s">
        <v>1362</v>
      </c>
      <c r="D102" s="159" t="s">
        <v>221</v>
      </c>
      <c r="E102" s="159" t="s">
        <v>222</v>
      </c>
      <c r="F102" s="159" t="s">
        <v>222</v>
      </c>
      <c r="G102" s="159" t="s">
        <v>222</v>
      </c>
      <c r="H102" s="159" t="s">
        <v>1302</v>
      </c>
      <c r="I102" s="159" t="s">
        <v>1303</v>
      </c>
      <c r="J102" s="159" t="s">
        <v>225</v>
      </c>
      <c r="K102" s="159" t="s">
        <v>1146</v>
      </c>
      <c r="L102" s="159" t="s">
        <v>1363</v>
      </c>
      <c r="M102" s="159">
        <v>6</v>
      </c>
      <c r="N102" s="159">
        <v>2</v>
      </c>
      <c r="O102" s="159">
        <v>3</v>
      </c>
      <c r="P102" s="159">
        <v>1</v>
      </c>
      <c r="Q102" s="159" t="s">
        <v>1306</v>
      </c>
      <c r="R102" s="159">
        <v>1</v>
      </c>
      <c r="S102" s="159">
        <v>0</v>
      </c>
      <c r="T102" s="159">
        <v>0</v>
      </c>
      <c r="U102" s="159">
        <v>0</v>
      </c>
      <c r="V102" s="159">
        <v>0</v>
      </c>
      <c r="W102" s="159">
        <v>0</v>
      </c>
      <c r="X102" s="159">
        <v>0</v>
      </c>
      <c r="Y102" s="159" t="s">
        <v>1364</v>
      </c>
      <c r="Z102" s="159">
        <v>618261029</v>
      </c>
      <c r="AA102" s="160" t="s">
        <v>230</v>
      </c>
      <c r="AB102" s="160" t="s">
        <v>231</v>
      </c>
      <c r="AC102" s="160" t="s">
        <v>232</v>
      </c>
      <c r="AD102" s="160">
        <v>3</v>
      </c>
      <c r="AE102" s="160"/>
      <c r="AF102" s="160">
        <f t="shared" si="25"/>
        <v>21</v>
      </c>
      <c r="AG102" s="160" t="s">
        <v>233</v>
      </c>
      <c r="AH102" s="160"/>
      <c r="AI102" s="161" t="s">
        <v>234</v>
      </c>
      <c r="AJ102" s="162"/>
      <c r="AK102" s="161"/>
      <c r="AL102" s="161"/>
      <c r="AM102" s="161"/>
      <c r="AN102" s="161"/>
      <c r="AO102" s="163" t="s">
        <v>235</v>
      </c>
      <c r="AU102" s="164" t="s">
        <v>236</v>
      </c>
      <c r="AV102" s="164"/>
      <c r="AW102" s="164"/>
      <c r="AX102" s="164"/>
      <c r="AY102" s="164"/>
      <c r="AZ102" s="164"/>
      <c r="BA102" s="164"/>
      <c r="BB102" s="159" t="s">
        <v>303</v>
      </c>
      <c r="BC102" s="163" t="s">
        <v>222</v>
      </c>
      <c r="BD102" s="163" t="s">
        <v>1146</v>
      </c>
      <c r="BE102" s="163">
        <v>13</v>
      </c>
      <c r="BF102" s="163" t="s">
        <v>1365</v>
      </c>
      <c r="BG102" s="163"/>
      <c r="BH102" s="163">
        <v>10.39</v>
      </c>
      <c r="BI102" s="163" t="s">
        <v>239</v>
      </c>
      <c r="BJ102" s="163"/>
      <c r="BK102" s="163">
        <v>7.65</v>
      </c>
      <c r="BL102" s="163" t="s">
        <v>1366</v>
      </c>
      <c r="BM102" s="163"/>
      <c r="BN102" s="165">
        <v>5.34</v>
      </c>
      <c r="BO102" s="166"/>
      <c r="BP102" s="164"/>
      <c r="BQ102" s="164"/>
      <c r="BR102" s="164"/>
      <c r="BS102" s="164"/>
      <c r="BT102" s="164"/>
      <c r="BU102" s="164"/>
      <c r="BV102" s="164"/>
      <c r="BW102" s="164"/>
      <c r="BX102" s="164"/>
      <c r="BY102" s="164"/>
      <c r="BZ102" s="164"/>
      <c r="CA102" s="164"/>
      <c r="CB102" s="164"/>
      <c r="CC102" s="164"/>
      <c r="CD102" s="164"/>
      <c r="CE102" s="164"/>
      <c r="CF102" s="164"/>
      <c r="CG102" s="164"/>
      <c r="CH102" s="164"/>
      <c r="CI102" s="164"/>
      <c r="CJ102" s="164"/>
      <c r="CK102" s="164"/>
      <c r="CL102" s="164"/>
      <c r="CM102" s="164"/>
      <c r="CN102" s="164"/>
      <c r="CO102" s="164"/>
      <c r="CP102" s="164"/>
      <c r="CQ102" s="164"/>
      <c r="CR102" s="164"/>
      <c r="CS102" s="164"/>
      <c r="CT102" s="164"/>
      <c r="CU102" s="164"/>
      <c r="CV102" s="164"/>
      <c r="CW102" s="164"/>
      <c r="CX102" s="164"/>
      <c r="CY102" s="164"/>
      <c r="CZ102" s="164"/>
      <c r="DA102" s="167"/>
      <c r="DB102" s="168" t="s">
        <v>241</v>
      </c>
      <c r="DC102" s="163"/>
      <c r="DD102" s="163"/>
      <c r="DE102" s="163"/>
      <c r="DF102" s="163"/>
      <c r="DG102" s="163"/>
      <c r="DH102" s="163"/>
      <c r="DI102" s="163"/>
      <c r="DJ102" s="163"/>
      <c r="DK102" s="163"/>
      <c r="DL102" s="163"/>
      <c r="DM102" s="163"/>
      <c r="DN102" s="161"/>
      <c r="DO102" s="161"/>
      <c r="DP102" s="161"/>
      <c r="DQ102" s="161"/>
      <c r="DR102" s="161"/>
      <c r="DS102" s="161"/>
      <c r="DT102" s="161"/>
      <c r="DU102" s="161"/>
      <c r="DV102" s="161"/>
      <c r="DW102" s="161"/>
      <c r="DX102" s="161"/>
      <c r="DY102" s="161"/>
      <c r="HN102" s="159">
        <v>75878253</v>
      </c>
      <c r="HO102" s="159" t="s">
        <v>1367</v>
      </c>
      <c r="HP102" s="159" t="s">
        <v>1368</v>
      </c>
      <c r="HR102" s="159" t="s">
        <v>244</v>
      </c>
      <c r="HS102" s="159" t="s">
        <v>245</v>
      </c>
      <c r="HV102" s="159">
        <v>122</v>
      </c>
      <c r="HW102" s="169">
        <f t="shared" si="26"/>
        <v>2.6099999999999994</v>
      </c>
      <c r="HX102" s="169">
        <f t="shared" si="27"/>
        <v>2.74</v>
      </c>
      <c r="HY102" s="169">
        <f t="shared" si="28"/>
        <v>2.3100000000000005</v>
      </c>
      <c r="HZ102" s="169">
        <f t="shared" si="29"/>
        <v>0</v>
      </c>
      <c r="IA102" s="169">
        <f t="shared" si="30"/>
        <v>0</v>
      </c>
      <c r="IB102" s="169">
        <f t="shared" si="31"/>
        <v>0</v>
      </c>
      <c r="IC102" s="169">
        <f t="shared" si="32"/>
        <v>0</v>
      </c>
      <c r="ID102" s="169">
        <f t="shared" si="33"/>
        <v>0</v>
      </c>
      <c r="IE102" s="169">
        <f t="shared" si="34"/>
        <v>0</v>
      </c>
      <c r="IF102" s="169">
        <f t="shared" si="35"/>
        <v>0</v>
      </c>
      <c r="IG102" s="169">
        <f t="shared" si="36"/>
        <v>0</v>
      </c>
      <c r="IH102" s="169">
        <f t="shared" si="37"/>
        <v>0</v>
      </c>
      <c r="II102" s="164">
        <f t="shared" si="38"/>
        <v>2.5533333333333332</v>
      </c>
      <c r="IJ102" s="164">
        <f t="shared" si="39"/>
        <v>0</v>
      </c>
      <c r="IK102" s="164">
        <f t="shared" si="40"/>
        <v>0</v>
      </c>
      <c r="IL102" s="164">
        <f t="shared" si="41"/>
        <v>0</v>
      </c>
      <c r="IM102" s="170">
        <f>(II102/1000)*Parameters!$H$2</f>
        <v>7.5323333333333331E-5</v>
      </c>
      <c r="IN102" s="170">
        <f>(IJ102/1000)*Parameters!$H$4</f>
        <v>0</v>
      </c>
      <c r="IO102" s="170">
        <f>(IK102/1000)*Parameters!$H$3</f>
        <v>0</v>
      </c>
      <c r="IP102" s="170">
        <f>(IL102/1000)*Parameters!$H$5</f>
        <v>0</v>
      </c>
      <c r="IQ102" s="171">
        <f t="shared" si="42"/>
        <v>7.5323333333333331E-5</v>
      </c>
      <c r="IR102" s="128">
        <f t="shared" si="43"/>
        <v>1</v>
      </c>
      <c r="IS102" s="128">
        <f t="shared" si="44"/>
        <v>0</v>
      </c>
      <c r="IT102" s="128">
        <f t="shared" si="45"/>
        <v>0</v>
      </c>
      <c r="IU102" s="128">
        <f t="shared" si="46"/>
        <v>0</v>
      </c>
      <c r="IV102" s="172">
        <f t="shared" si="47"/>
        <v>44159</v>
      </c>
      <c r="IW102" s="172">
        <f t="shared" si="48"/>
        <v>44164</v>
      </c>
      <c r="IX102" s="173">
        <f>SUM(M102*Parameters!$L$2,N102*Parameters!$L$3,O102*Parameters!$L$4,P102*Parameters!$L$5)</f>
        <v>8.4</v>
      </c>
      <c r="IY102" s="173">
        <f t="shared" si="49"/>
        <v>0.30396825396825394</v>
      </c>
    </row>
    <row r="103" spans="1:259" ht="15" customHeight="1">
      <c r="A103" s="158" t="s">
        <v>1369</v>
      </c>
      <c r="B103" s="159" t="s">
        <v>1370</v>
      </c>
      <c r="D103" s="159" t="s">
        <v>221</v>
      </c>
      <c r="E103" s="159" t="s">
        <v>222</v>
      </c>
      <c r="F103" s="159" t="s">
        <v>222</v>
      </c>
      <c r="G103" s="159" t="s">
        <v>222</v>
      </c>
      <c r="H103" s="159" t="s">
        <v>1302</v>
      </c>
      <c r="I103" s="159" t="s">
        <v>1303</v>
      </c>
      <c r="J103" s="159" t="s">
        <v>225</v>
      </c>
      <c r="K103" s="159" t="s">
        <v>1371</v>
      </c>
      <c r="L103" s="159" t="s">
        <v>1372</v>
      </c>
      <c r="M103" s="159">
        <v>2</v>
      </c>
      <c r="N103" s="159">
        <v>0</v>
      </c>
      <c r="O103" s="159">
        <v>1</v>
      </c>
      <c r="P103" s="159">
        <v>0</v>
      </c>
      <c r="Q103" s="159" t="s">
        <v>1306</v>
      </c>
      <c r="R103" s="159">
        <v>1</v>
      </c>
      <c r="S103" s="159">
        <v>0</v>
      </c>
      <c r="T103" s="159">
        <v>0</v>
      </c>
      <c r="U103" s="159">
        <v>0</v>
      </c>
      <c r="V103" s="159">
        <v>0</v>
      </c>
      <c r="W103" s="159">
        <v>0</v>
      </c>
      <c r="X103" s="159">
        <v>0</v>
      </c>
      <c r="Y103" s="159" t="s">
        <v>1364</v>
      </c>
      <c r="Z103" s="159">
        <v>614924203</v>
      </c>
      <c r="AA103" s="160" t="s">
        <v>230</v>
      </c>
      <c r="AB103" s="160" t="s">
        <v>231</v>
      </c>
      <c r="AC103" s="160" t="s">
        <v>232</v>
      </c>
      <c r="AD103" s="160">
        <v>2</v>
      </c>
      <c r="AE103" s="160"/>
      <c r="AF103" s="160">
        <f t="shared" si="25"/>
        <v>14</v>
      </c>
      <c r="AG103" s="160" t="s">
        <v>233</v>
      </c>
      <c r="AH103" s="160"/>
      <c r="AI103" s="161" t="s">
        <v>234</v>
      </c>
      <c r="AJ103" s="162"/>
      <c r="AK103" s="161"/>
      <c r="AL103" s="161"/>
      <c r="AM103" s="161"/>
      <c r="AN103" s="161"/>
      <c r="AO103" s="163" t="s">
        <v>235</v>
      </c>
      <c r="AU103" s="164" t="s">
        <v>236</v>
      </c>
      <c r="AV103" s="164"/>
      <c r="AW103" s="164"/>
      <c r="AX103" s="164"/>
      <c r="AY103" s="164"/>
      <c r="AZ103" s="164"/>
      <c r="BA103" s="164"/>
      <c r="BB103" s="159" t="s">
        <v>325</v>
      </c>
      <c r="BC103" s="163" t="s">
        <v>222</v>
      </c>
      <c r="BD103" s="163" t="s">
        <v>1371</v>
      </c>
      <c r="BE103" s="163">
        <v>26.61</v>
      </c>
      <c r="BF103" s="163" t="s">
        <v>1189</v>
      </c>
      <c r="BG103" s="163"/>
      <c r="BH103" s="163">
        <v>25.15</v>
      </c>
      <c r="BI103" s="163" t="s">
        <v>1373</v>
      </c>
      <c r="BJ103" s="163"/>
      <c r="BK103" s="163">
        <v>23.21</v>
      </c>
      <c r="BL103" s="163" t="s">
        <v>1374</v>
      </c>
      <c r="BM103" s="163"/>
      <c r="BN103" s="165">
        <v>20.38</v>
      </c>
      <c r="BO103" s="166"/>
      <c r="BP103" s="164"/>
      <c r="BQ103" s="164"/>
      <c r="BR103" s="164"/>
      <c r="BS103" s="164"/>
      <c r="BT103" s="164"/>
      <c r="BU103" s="164"/>
      <c r="BV103" s="164"/>
      <c r="BW103" s="164"/>
      <c r="BX103" s="164"/>
      <c r="BY103" s="164"/>
      <c r="BZ103" s="164"/>
      <c r="CA103" s="164"/>
      <c r="CB103" s="164"/>
      <c r="CC103" s="164"/>
      <c r="CD103" s="164"/>
      <c r="CE103" s="164"/>
      <c r="CF103" s="164"/>
      <c r="CG103" s="164"/>
      <c r="CH103" s="164"/>
      <c r="CI103" s="164"/>
      <c r="CJ103" s="164"/>
      <c r="CK103" s="164"/>
      <c r="CL103" s="164"/>
      <c r="CM103" s="164"/>
      <c r="CN103" s="164"/>
      <c r="CO103" s="164"/>
      <c r="CP103" s="164"/>
      <c r="CQ103" s="164"/>
      <c r="CR103" s="164"/>
      <c r="CS103" s="164"/>
      <c r="CT103" s="164"/>
      <c r="CU103" s="164"/>
      <c r="CV103" s="164"/>
      <c r="CW103" s="164"/>
      <c r="CX103" s="164"/>
      <c r="CY103" s="164"/>
      <c r="CZ103" s="164"/>
      <c r="DA103" s="167"/>
      <c r="DB103" s="168" t="s">
        <v>241</v>
      </c>
      <c r="DC103" s="163"/>
      <c r="DD103" s="163"/>
      <c r="DE103" s="163"/>
      <c r="DF103" s="163"/>
      <c r="DG103" s="163"/>
      <c r="DH103" s="163"/>
      <c r="DI103" s="163"/>
      <c r="DJ103" s="163"/>
      <c r="DK103" s="163"/>
      <c r="DL103" s="163"/>
      <c r="DM103" s="163"/>
      <c r="DN103" s="161"/>
      <c r="DO103" s="161"/>
      <c r="DP103" s="161"/>
      <c r="DQ103" s="161"/>
      <c r="DR103" s="161"/>
      <c r="DS103" s="161"/>
      <c r="DT103" s="161"/>
      <c r="DU103" s="161"/>
      <c r="DV103" s="161"/>
      <c r="DW103" s="161"/>
      <c r="DX103" s="161"/>
      <c r="DY103" s="161"/>
      <c r="HN103" s="159">
        <v>75881507</v>
      </c>
      <c r="HO103" s="159" t="s">
        <v>1375</v>
      </c>
      <c r="HP103" s="159" t="s">
        <v>1376</v>
      </c>
      <c r="HR103" s="159" t="s">
        <v>244</v>
      </c>
      <c r="HS103" s="159" t="s">
        <v>245</v>
      </c>
      <c r="HV103" s="159">
        <v>123</v>
      </c>
      <c r="HW103" s="169">
        <f t="shared" si="26"/>
        <v>1.4600000000000009</v>
      </c>
      <c r="HX103" s="169">
        <f t="shared" si="27"/>
        <v>1.9399999999999977</v>
      </c>
      <c r="HY103" s="169">
        <f t="shared" si="28"/>
        <v>2.8300000000000018</v>
      </c>
      <c r="HZ103" s="169">
        <f t="shared" si="29"/>
        <v>0</v>
      </c>
      <c r="IA103" s="169">
        <f t="shared" si="30"/>
        <v>0</v>
      </c>
      <c r="IB103" s="169">
        <f t="shared" si="31"/>
        <v>0</v>
      </c>
      <c r="IC103" s="169">
        <f t="shared" si="32"/>
        <v>0</v>
      </c>
      <c r="ID103" s="169">
        <f t="shared" si="33"/>
        <v>0</v>
      </c>
      <c r="IE103" s="169">
        <f t="shared" si="34"/>
        <v>0</v>
      </c>
      <c r="IF103" s="169">
        <f t="shared" si="35"/>
        <v>0</v>
      </c>
      <c r="IG103" s="169">
        <f t="shared" si="36"/>
        <v>0</v>
      </c>
      <c r="IH103" s="169">
        <f t="shared" si="37"/>
        <v>0</v>
      </c>
      <c r="II103" s="164">
        <f t="shared" si="38"/>
        <v>2.0766666666666667</v>
      </c>
      <c r="IJ103" s="164">
        <f t="shared" si="39"/>
        <v>0</v>
      </c>
      <c r="IK103" s="164">
        <f t="shared" si="40"/>
        <v>0</v>
      </c>
      <c r="IL103" s="164">
        <f t="shared" si="41"/>
        <v>0</v>
      </c>
      <c r="IM103" s="170">
        <f>(II103/1000)*Parameters!$H$2</f>
        <v>6.1261666666666663E-5</v>
      </c>
      <c r="IN103" s="170">
        <f>(IJ103/1000)*Parameters!$H$4</f>
        <v>0</v>
      </c>
      <c r="IO103" s="170">
        <f>(IK103/1000)*Parameters!$H$3</f>
        <v>0</v>
      </c>
      <c r="IP103" s="170">
        <f>(IL103/1000)*Parameters!$H$5</f>
        <v>0</v>
      </c>
      <c r="IQ103" s="171">
        <f t="shared" si="42"/>
        <v>6.1261666666666663E-5</v>
      </c>
      <c r="IR103" s="128">
        <f t="shared" si="43"/>
        <v>1</v>
      </c>
      <c r="IS103" s="128">
        <f t="shared" si="44"/>
        <v>0</v>
      </c>
      <c r="IT103" s="128">
        <f t="shared" si="45"/>
        <v>0</v>
      </c>
      <c r="IU103" s="128">
        <f t="shared" si="46"/>
        <v>0</v>
      </c>
      <c r="IV103" s="172">
        <f t="shared" si="47"/>
        <v>44159</v>
      </c>
      <c r="IW103" s="172">
        <f t="shared" si="48"/>
        <v>44164</v>
      </c>
      <c r="IX103" s="173">
        <f>SUM(M103*Parameters!$L$2,N103*Parameters!$L$3,O103*Parameters!$L$4,P103*Parameters!$L$5)</f>
        <v>2</v>
      </c>
      <c r="IY103" s="173">
        <f t="shared" si="49"/>
        <v>1.0383333333333333</v>
      </c>
    </row>
    <row r="104" spans="1:259" ht="15" customHeight="1">
      <c r="A104" s="158" t="s">
        <v>1377</v>
      </c>
      <c r="B104" s="159" t="s">
        <v>1378</v>
      </c>
      <c r="D104" s="159" t="s">
        <v>221</v>
      </c>
      <c r="E104" s="159" t="s">
        <v>222</v>
      </c>
      <c r="F104" s="159" t="s">
        <v>222</v>
      </c>
      <c r="G104" s="159" t="s">
        <v>222</v>
      </c>
      <c r="H104" s="159" t="s">
        <v>1335</v>
      </c>
      <c r="I104" s="159" t="s">
        <v>1379</v>
      </c>
      <c r="J104" s="159" t="s">
        <v>225</v>
      </c>
      <c r="K104" s="159" t="s">
        <v>1380</v>
      </c>
      <c r="L104" s="159" t="s">
        <v>1381</v>
      </c>
      <c r="M104" s="159">
        <v>6</v>
      </c>
      <c r="N104" s="159">
        <v>0</v>
      </c>
      <c r="O104" s="159">
        <v>1</v>
      </c>
      <c r="P104" s="159">
        <v>0</v>
      </c>
      <c r="Q104" s="159" t="s">
        <v>1306</v>
      </c>
      <c r="R104" s="159">
        <v>1</v>
      </c>
      <c r="S104" s="159">
        <v>0</v>
      </c>
      <c r="T104" s="159">
        <v>0</v>
      </c>
      <c r="U104" s="159">
        <v>0</v>
      </c>
      <c r="V104" s="159">
        <v>0</v>
      </c>
      <c r="W104" s="159">
        <v>0</v>
      </c>
      <c r="X104" s="159">
        <v>0</v>
      </c>
      <c r="Y104" s="159" t="s">
        <v>1382</v>
      </c>
      <c r="Z104" s="159">
        <v>617403749</v>
      </c>
      <c r="AA104" s="160" t="s">
        <v>230</v>
      </c>
      <c r="AB104" s="160" t="s">
        <v>231</v>
      </c>
      <c r="AC104" s="160" t="s">
        <v>232</v>
      </c>
      <c r="AD104" s="160">
        <v>2</v>
      </c>
      <c r="AE104" s="160"/>
      <c r="AF104" s="160">
        <f t="shared" si="25"/>
        <v>14</v>
      </c>
      <c r="AG104" s="160" t="s">
        <v>233</v>
      </c>
      <c r="AH104" s="160"/>
      <c r="AI104" s="161" t="s">
        <v>234</v>
      </c>
      <c r="AJ104" s="162"/>
      <c r="AK104" s="161"/>
      <c r="AL104" s="161"/>
      <c r="AM104" s="161"/>
      <c r="AN104" s="161"/>
      <c r="AO104" s="163" t="s">
        <v>235</v>
      </c>
      <c r="AU104" s="164" t="s">
        <v>236</v>
      </c>
      <c r="AV104" s="164"/>
      <c r="AW104" s="164"/>
      <c r="AX104" s="164"/>
      <c r="AY104" s="164"/>
      <c r="AZ104" s="164"/>
      <c r="BA104" s="164"/>
      <c r="BB104" s="159" t="s">
        <v>346</v>
      </c>
      <c r="BC104" s="163" t="s">
        <v>222</v>
      </c>
      <c r="BD104" s="163" t="s">
        <v>1380</v>
      </c>
      <c r="BE104" s="163">
        <v>13</v>
      </c>
      <c r="BF104" s="163" t="s">
        <v>1383</v>
      </c>
      <c r="BG104" s="163"/>
      <c r="BH104" s="163">
        <v>11.79</v>
      </c>
      <c r="BI104" s="163" t="s">
        <v>1297</v>
      </c>
      <c r="BJ104" s="163"/>
      <c r="BK104" s="163">
        <v>10.58</v>
      </c>
      <c r="BL104" s="163" t="s">
        <v>1384</v>
      </c>
      <c r="BM104" s="163"/>
      <c r="BN104" s="165">
        <v>8.5</v>
      </c>
      <c r="BO104" s="166"/>
      <c r="BP104" s="164"/>
      <c r="BQ104" s="164"/>
      <c r="BR104" s="164"/>
      <c r="BS104" s="164"/>
      <c r="BT104" s="164"/>
      <c r="BU104" s="164"/>
      <c r="BV104" s="164"/>
      <c r="BW104" s="164"/>
      <c r="BX104" s="164"/>
      <c r="BY104" s="164"/>
      <c r="BZ104" s="164"/>
      <c r="CA104" s="164"/>
      <c r="CB104" s="164"/>
      <c r="CC104" s="164"/>
      <c r="CD104" s="164"/>
      <c r="CE104" s="164"/>
      <c r="CF104" s="164"/>
      <c r="CG104" s="164"/>
      <c r="CH104" s="164"/>
      <c r="CI104" s="164"/>
      <c r="CJ104" s="164"/>
      <c r="CK104" s="164"/>
      <c r="CL104" s="164"/>
      <c r="CM104" s="164"/>
      <c r="CN104" s="164"/>
      <c r="CO104" s="164"/>
      <c r="CP104" s="164"/>
      <c r="CQ104" s="164"/>
      <c r="CR104" s="164"/>
      <c r="CS104" s="164"/>
      <c r="CT104" s="164"/>
      <c r="CU104" s="164"/>
      <c r="CV104" s="164"/>
      <c r="CW104" s="164"/>
      <c r="CX104" s="164"/>
      <c r="CY104" s="164"/>
      <c r="CZ104" s="164"/>
      <c r="DA104" s="167"/>
      <c r="DB104" s="168" t="s">
        <v>241</v>
      </c>
      <c r="DC104" s="163"/>
      <c r="DD104" s="163"/>
      <c r="DE104" s="163"/>
      <c r="DF104" s="163"/>
      <c r="DG104" s="163"/>
      <c r="DH104" s="163"/>
      <c r="DI104" s="163"/>
      <c r="DJ104" s="163"/>
      <c r="DK104" s="163"/>
      <c r="DL104" s="163"/>
      <c r="DM104" s="163"/>
      <c r="DN104" s="161"/>
      <c r="DO104" s="161"/>
      <c r="DP104" s="161"/>
      <c r="DQ104" s="161"/>
      <c r="DR104" s="161"/>
      <c r="DS104" s="161"/>
      <c r="DT104" s="161"/>
      <c r="DU104" s="161"/>
      <c r="DV104" s="161"/>
      <c r="DW104" s="161"/>
      <c r="DX104" s="161"/>
      <c r="DY104" s="161"/>
      <c r="HN104" s="159">
        <v>75886130</v>
      </c>
      <c r="HO104" s="159" t="s">
        <v>1385</v>
      </c>
      <c r="HP104" s="159" t="s">
        <v>1386</v>
      </c>
      <c r="HR104" s="159" t="s">
        <v>244</v>
      </c>
      <c r="HS104" s="159" t="s">
        <v>245</v>
      </c>
      <c r="HV104" s="159">
        <v>124</v>
      </c>
      <c r="HW104" s="169">
        <f t="shared" si="26"/>
        <v>1.2100000000000009</v>
      </c>
      <c r="HX104" s="169">
        <f t="shared" si="27"/>
        <v>1.2099999999999991</v>
      </c>
      <c r="HY104" s="169">
        <f t="shared" si="28"/>
        <v>2.08</v>
      </c>
      <c r="HZ104" s="169">
        <f t="shared" si="29"/>
        <v>0</v>
      </c>
      <c r="IA104" s="169">
        <f t="shared" si="30"/>
        <v>0</v>
      </c>
      <c r="IB104" s="169">
        <f t="shared" si="31"/>
        <v>0</v>
      </c>
      <c r="IC104" s="169">
        <f t="shared" si="32"/>
        <v>0</v>
      </c>
      <c r="ID104" s="169">
        <f t="shared" si="33"/>
        <v>0</v>
      </c>
      <c r="IE104" s="169">
        <f t="shared" si="34"/>
        <v>0</v>
      </c>
      <c r="IF104" s="169">
        <f t="shared" si="35"/>
        <v>0</v>
      </c>
      <c r="IG104" s="169">
        <f t="shared" si="36"/>
        <v>0</v>
      </c>
      <c r="IH104" s="169">
        <f t="shared" si="37"/>
        <v>0</v>
      </c>
      <c r="II104" s="164">
        <f t="shared" si="38"/>
        <v>1.5</v>
      </c>
      <c r="IJ104" s="164">
        <f t="shared" si="39"/>
        <v>0</v>
      </c>
      <c r="IK104" s="164">
        <f t="shared" si="40"/>
        <v>0</v>
      </c>
      <c r="IL104" s="164">
        <f t="shared" si="41"/>
        <v>0</v>
      </c>
      <c r="IM104" s="170">
        <f>(II104/1000)*Parameters!$H$2</f>
        <v>4.4249999999999998E-5</v>
      </c>
      <c r="IN104" s="170">
        <f>(IJ104/1000)*Parameters!$H$4</f>
        <v>0</v>
      </c>
      <c r="IO104" s="170">
        <f>(IK104/1000)*Parameters!$H$3</f>
        <v>0</v>
      </c>
      <c r="IP104" s="170">
        <f>(IL104/1000)*Parameters!$H$5</f>
        <v>0</v>
      </c>
      <c r="IQ104" s="171">
        <f t="shared" si="42"/>
        <v>4.4249999999999998E-5</v>
      </c>
      <c r="IR104" s="128">
        <f t="shared" si="43"/>
        <v>1</v>
      </c>
      <c r="IS104" s="128">
        <f t="shared" si="44"/>
        <v>0</v>
      </c>
      <c r="IT104" s="128">
        <f t="shared" si="45"/>
        <v>0</v>
      </c>
      <c r="IU104" s="128">
        <f t="shared" si="46"/>
        <v>0</v>
      </c>
      <c r="IV104" s="172">
        <f t="shared" si="47"/>
        <v>44159</v>
      </c>
      <c r="IW104" s="172">
        <f t="shared" si="48"/>
        <v>44164</v>
      </c>
      <c r="IX104" s="173">
        <f>SUM(M104*Parameters!$L$2,N104*Parameters!$L$3,O104*Parameters!$L$4,P104*Parameters!$L$5)</f>
        <v>4</v>
      </c>
      <c r="IY104" s="173">
        <f t="shared" si="49"/>
        <v>0.375</v>
      </c>
    </row>
    <row r="105" spans="1:259" ht="15" customHeight="1">
      <c r="A105" s="158" t="s">
        <v>1387</v>
      </c>
      <c r="B105" s="159" t="s">
        <v>1388</v>
      </c>
      <c r="C105" s="159" t="s">
        <v>1389</v>
      </c>
      <c r="D105" s="159" t="s">
        <v>221</v>
      </c>
      <c r="E105" s="159" t="s">
        <v>222</v>
      </c>
      <c r="F105" s="159" t="s">
        <v>222</v>
      </c>
      <c r="G105" s="159" t="s">
        <v>222</v>
      </c>
      <c r="H105" s="159" t="s">
        <v>1390</v>
      </c>
      <c r="I105" s="159" t="s">
        <v>503</v>
      </c>
      <c r="J105" s="159" t="s">
        <v>1391</v>
      </c>
      <c r="K105" s="159" t="s">
        <v>1392</v>
      </c>
      <c r="L105" s="159" t="s">
        <v>1393</v>
      </c>
      <c r="M105" s="159">
        <v>0</v>
      </c>
      <c r="N105" s="159">
        <v>2</v>
      </c>
      <c r="O105" s="159">
        <v>1</v>
      </c>
      <c r="P105" s="159">
        <v>0</v>
      </c>
      <c r="Q105" s="159" t="s">
        <v>253</v>
      </c>
      <c r="R105" s="159">
        <v>0</v>
      </c>
      <c r="S105" s="159">
        <v>0</v>
      </c>
      <c r="T105" s="159">
        <v>0</v>
      </c>
      <c r="U105" s="159">
        <v>0</v>
      </c>
      <c r="V105" s="159">
        <v>0</v>
      </c>
      <c r="W105" s="159">
        <v>1</v>
      </c>
      <c r="X105" s="159">
        <v>0</v>
      </c>
      <c r="Y105" s="159" t="s">
        <v>1394</v>
      </c>
      <c r="Z105" s="159">
        <v>634039806</v>
      </c>
      <c r="AA105" s="160" t="s">
        <v>230</v>
      </c>
      <c r="AB105" s="160" t="s">
        <v>256</v>
      </c>
      <c r="AC105" s="160" t="s">
        <v>232</v>
      </c>
      <c r="AD105" s="160">
        <v>3</v>
      </c>
      <c r="AE105" s="160"/>
      <c r="AF105" s="160">
        <f t="shared" si="25"/>
        <v>21</v>
      </c>
      <c r="AG105" s="160" t="s">
        <v>233</v>
      </c>
      <c r="AH105" s="160"/>
      <c r="AI105" s="161" t="s">
        <v>234</v>
      </c>
      <c r="AJ105" s="162"/>
      <c r="AK105" s="161"/>
      <c r="AL105" s="161"/>
      <c r="AM105" s="161"/>
      <c r="AN105" s="161"/>
      <c r="AO105" s="163" t="s">
        <v>235</v>
      </c>
      <c r="AU105" s="164" t="s">
        <v>236</v>
      </c>
      <c r="AV105" s="164"/>
      <c r="AW105" s="164"/>
      <c r="AX105" s="164"/>
      <c r="AY105" s="164"/>
      <c r="AZ105" s="164"/>
      <c r="BA105" s="164"/>
      <c r="BB105" s="159" t="s">
        <v>1395</v>
      </c>
      <c r="BC105" s="163" t="s">
        <v>222</v>
      </c>
      <c r="BD105" s="163" t="s">
        <v>1396</v>
      </c>
      <c r="BE105" s="163">
        <v>12</v>
      </c>
      <c r="BF105" s="163" t="s">
        <v>1397</v>
      </c>
      <c r="BG105" s="163">
        <v>0</v>
      </c>
      <c r="BH105" s="163">
        <v>11.1</v>
      </c>
      <c r="BI105" s="163" t="s">
        <v>1398</v>
      </c>
      <c r="BJ105" s="163">
        <v>0</v>
      </c>
      <c r="BK105" s="163">
        <v>9.18</v>
      </c>
      <c r="BL105" s="163" t="s">
        <v>1399</v>
      </c>
      <c r="BM105" s="163">
        <v>0</v>
      </c>
      <c r="BN105" s="165">
        <v>7.9</v>
      </c>
      <c r="BO105" s="166" t="s">
        <v>559</v>
      </c>
      <c r="BP105" s="164"/>
      <c r="BQ105" s="164"/>
      <c r="BR105" s="164"/>
      <c r="BS105" s="164"/>
      <c r="BT105" s="164"/>
      <c r="BU105" s="164"/>
      <c r="BV105" s="164"/>
      <c r="BW105" s="164"/>
      <c r="BX105" s="164"/>
      <c r="BY105" s="164"/>
      <c r="BZ105" s="164"/>
      <c r="CA105" s="164"/>
      <c r="CB105" s="164"/>
      <c r="CC105" s="164"/>
      <c r="CD105" s="164"/>
      <c r="CE105" s="164"/>
      <c r="CF105" s="164"/>
      <c r="CG105" s="164"/>
      <c r="CH105" s="164"/>
      <c r="CI105" s="164"/>
      <c r="CJ105" s="164"/>
      <c r="CK105" s="164"/>
      <c r="CL105" s="164"/>
      <c r="CM105" s="164"/>
      <c r="CN105" s="164"/>
      <c r="CO105" s="164"/>
      <c r="CP105" s="164"/>
      <c r="CQ105" s="164"/>
      <c r="CR105" s="164"/>
      <c r="CS105" s="164"/>
      <c r="CT105" s="164"/>
      <c r="CU105" s="164"/>
      <c r="CV105" s="164"/>
      <c r="CW105" s="164"/>
      <c r="CX105" s="164"/>
      <c r="CY105" s="164"/>
      <c r="CZ105" s="164"/>
      <c r="DA105" s="167"/>
      <c r="DB105" s="168" t="s">
        <v>241</v>
      </c>
      <c r="DC105" s="163"/>
      <c r="DD105" s="163"/>
      <c r="DE105" s="163"/>
      <c r="DF105" s="163"/>
      <c r="DG105" s="163"/>
      <c r="DH105" s="163"/>
      <c r="DI105" s="163"/>
      <c r="DJ105" s="163"/>
      <c r="DK105" s="163"/>
      <c r="DL105" s="163"/>
      <c r="DM105" s="163"/>
      <c r="DN105" s="161" t="s">
        <v>241</v>
      </c>
      <c r="DO105" s="161"/>
      <c r="DP105" s="161"/>
      <c r="DQ105" s="161"/>
      <c r="DR105" s="161"/>
      <c r="DS105" s="161"/>
      <c r="DT105" s="161"/>
      <c r="DU105" s="161"/>
      <c r="DV105" s="161"/>
      <c r="DW105" s="161"/>
      <c r="DX105" s="161"/>
      <c r="DY105" s="161"/>
      <c r="DZ105" s="159" t="s">
        <v>241</v>
      </c>
      <c r="EL105" s="159" t="s">
        <v>241</v>
      </c>
      <c r="HN105" s="159">
        <v>89873153</v>
      </c>
      <c r="HO105" s="159" t="s">
        <v>1400</v>
      </c>
      <c r="HP105" s="159" t="s">
        <v>1401</v>
      </c>
      <c r="HR105" s="159" t="s">
        <v>244</v>
      </c>
      <c r="HS105" s="159" t="s">
        <v>245</v>
      </c>
      <c r="HT105" s="159" t="s">
        <v>1389</v>
      </c>
      <c r="HV105" s="159">
        <v>126</v>
      </c>
      <c r="HW105" s="169">
        <f t="shared" si="26"/>
        <v>0.90000000000000036</v>
      </c>
      <c r="HX105" s="169">
        <f t="shared" si="27"/>
        <v>1.92</v>
      </c>
      <c r="HY105" s="169">
        <f t="shared" si="28"/>
        <v>1.2799999999999994</v>
      </c>
      <c r="HZ105" s="169">
        <f t="shared" si="29"/>
        <v>0</v>
      </c>
      <c r="IA105" s="169">
        <f t="shared" si="30"/>
        <v>0</v>
      </c>
      <c r="IB105" s="169">
        <f t="shared" si="31"/>
        <v>0</v>
      </c>
      <c r="IC105" s="169">
        <f t="shared" si="32"/>
        <v>0</v>
      </c>
      <c r="ID105" s="169">
        <f t="shared" si="33"/>
        <v>0</v>
      </c>
      <c r="IE105" s="169">
        <f t="shared" si="34"/>
        <v>0</v>
      </c>
      <c r="IF105" s="169">
        <f t="shared" si="35"/>
        <v>0</v>
      </c>
      <c r="IG105" s="169">
        <f t="shared" si="36"/>
        <v>0</v>
      </c>
      <c r="IH105" s="169">
        <f t="shared" si="37"/>
        <v>0</v>
      </c>
      <c r="II105" s="164">
        <f t="shared" si="38"/>
        <v>1.3666666666666665</v>
      </c>
      <c r="IJ105" s="164">
        <f t="shared" si="39"/>
        <v>0</v>
      </c>
      <c r="IK105" s="164">
        <f t="shared" si="40"/>
        <v>0</v>
      </c>
      <c r="IL105" s="164">
        <f t="shared" si="41"/>
        <v>0</v>
      </c>
      <c r="IM105" s="170">
        <f>(II105/1000)*Parameters!$H$2</f>
        <v>4.031666666666666E-5</v>
      </c>
      <c r="IN105" s="170">
        <f>(IJ105/1000)*Parameters!$H$4</f>
        <v>0</v>
      </c>
      <c r="IO105" s="170">
        <f>(IK105/1000)*Parameters!$H$3</f>
        <v>0</v>
      </c>
      <c r="IP105" s="170">
        <f>(IL105/1000)*Parameters!$H$5</f>
        <v>0</v>
      </c>
      <c r="IQ105" s="171">
        <f t="shared" si="42"/>
        <v>4.031666666666666E-5</v>
      </c>
      <c r="IR105" s="128">
        <f t="shared" si="43"/>
        <v>1</v>
      </c>
      <c r="IS105" s="128">
        <f t="shared" si="44"/>
        <v>0</v>
      </c>
      <c r="IT105" s="128">
        <f t="shared" si="45"/>
        <v>0</v>
      </c>
      <c r="IU105" s="128">
        <f t="shared" si="46"/>
        <v>0</v>
      </c>
      <c r="IV105" s="172">
        <f t="shared" si="47"/>
        <v>44279</v>
      </c>
      <c r="IW105" s="172">
        <f t="shared" si="48"/>
        <v>44283</v>
      </c>
      <c r="IX105" s="173">
        <f>SUM(M105*Parameters!$L$2,N105*Parameters!$L$3,O105*Parameters!$L$4,P105*Parameters!$L$5)</f>
        <v>2.6</v>
      </c>
      <c r="IY105" s="173">
        <f t="shared" si="49"/>
        <v>0.52564102564102555</v>
      </c>
    </row>
    <row r="106" spans="1:259" ht="15" customHeight="1">
      <c r="A106" s="158" t="s">
        <v>1402</v>
      </c>
      <c r="B106" s="159" t="s">
        <v>1403</v>
      </c>
      <c r="C106" s="159" t="s">
        <v>1389</v>
      </c>
      <c r="D106" s="159" t="s">
        <v>221</v>
      </c>
      <c r="E106" s="159" t="s">
        <v>222</v>
      </c>
      <c r="F106" s="159" t="s">
        <v>222</v>
      </c>
      <c r="G106" s="159" t="s">
        <v>222</v>
      </c>
      <c r="H106" s="159" t="s">
        <v>550</v>
      </c>
      <c r="I106" s="159" t="s">
        <v>503</v>
      </c>
      <c r="J106" s="159" t="s">
        <v>1391</v>
      </c>
      <c r="K106" s="159" t="s">
        <v>1404</v>
      </c>
      <c r="L106" s="159" t="s">
        <v>1405</v>
      </c>
      <c r="M106" s="159">
        <v>5</v>
      </c>
      <c r="N106" s="159">
        <v>3</v>
      </c>
      <c r="O106" s="159">
        <v>1</v>
      </c>
      <c r="P106" s="159">
        <v>0</v>
      </c>
      <c r="Q106" s="159" t="s">
        <v>253</v>
      </c>
      <c r="R106" s="159">
        <v>0</v>
      </c>
      <c r="S106" s="159">
        <v>0</v>
      </c>
      <c r="T106" s="159">
        <v>0</v>
      </c>
      <c r="U106" s="159">
        <v>0</v>
      </c>
      <c r="V106" s="159">
        <v>0</v>
      </c>
      <c r="W106" s="159">
        <v>1</v>
      </c>
      <c r="X106" s="159">
        <v>0</v>
      </c>
      <c r="Y106" s="159" t="s">
        <v>1406</v>
      </c>
      <c r="Z106" s="159">
        <v>634033827</v>
      </c>
      <c r="AA106" s="160" t="s">
        <v>230</v>
      </c>
      <c r="AB106" s="160" t="s">
        <v>256</v>
      </c>
      <c r="AC106" s="160" t="s">
        <v>232</v>
      </c>
      <c r="AD106" s="160">
        <v>4</v>
      </c>
      <c r="AE106" s="160"/>
      <c r="AF106" s="160">
        <f t="shared" si="25"/>
        <v>28</v>
      </c>
      <c r="AG106" s="160" t="s">
        <v>233</v>
      </c>
      <c r="AH106" s="160"/>
      <c r="AI106" s="161" t="s">
        <v>234</v>
      </c>
      <c r="AJ106" s="162"/>
      <c r="AK106" s="161"/>
      <c r="AL106" s="161"/>
      <c r="AM106" s="161"/>
      <c r="AN106" s="161"/>
      <c r="AO106" s="163" t="s">
        <v>235</v>
      </c>
      <c r="AU106" s="164" t="s">
        <v>236</v>
      </c>
      <c r="AV106" s="164"/>
      <c r="AW106" s="164"/>
      <c r="AX106" s="164"/>
      <c r="AY106" s="164"/>
      <c r="AZ106" s="164"/>
      <c r="BA106" s="164"/>
      <c r="BB106" s="159" t="s">
        <v>1407</v>
      </c>
      <c r="BC106" s="163" t="s">
        <v>222</v>
      </c>
      <c r="BD106" s="163" t="s">
        <v>1404</v>
      </c>
      <c r="BE106" s="163">
        <v>12</v>
      </c>
      <c r="BF106" s="163" t="s">
        <v>1408</v>
      </c>
      <c r="BG106" s="163">
        <v>0</v>
      </c>
      <c r="BH106" s="163">
        <v>7.39</v>
      </c>
      <c r="BI106" s="163" t="s">
        <v>1409</v>
      </c>
      <c r="BJ106" s="163">
        <v>0</v>
      </c>
      <c r="BK106" s="163">
        <v>1.08</v>
      </c>
      <c r="BL106" s="163" t="s">
        <v>1410</v>
      </c>
      <c r="BM106" s="163">
        <v>7.6</v>
      </c>
      <c r="BN106" s="165">
        <v>1.81</v>
      </c>
      <c r="BO106" s="166" t="s">
        <v>559</v>
      </c>
      <c r="BP106" s="164"/>
      <c r="BQ106" s="164"/>
      <c r="BR106" s="164"/>
      <c r="BS106" s="164"/>
      <c r="BT106" s="164"/>
      <c r="BU106" s="164"/>
      <c r="BV106" s="164"/>
      <c r="BW106" s="164"/>
      <c r="BX106" s="164"/>
      <c r="BY106" s="164"/>
      <c r="BZ106" s="164"/>
      <c r="CA106" s="164"/>
      <c r="CB106" s="164"/>
      <c r="CC106" s="164"/>
      <c r="CD106" s="164"/>
      <c r="CE106" s="164"/>
      <c r="CF106" s="164"/>
      <c r="CG106" s="164"/>
      <c r="CH106" s="164"/>
      <c r="CI106" s="164"/>
      <c r="CJ106" s="164"/>
      <c r="CK106" s="164"/>
      <c r="CL106" s="164"/>
      <c r="CM106" s="164"/>
      <c r="CN106" s="164"/>
      <c r="CO106" s="164"/>
      <c r="CP106" s="164"/>
      <c r="CQ106" s="164"/>
      <c r="CR106" s="164"/>
      <c r="CS106" s="164"/>
      <c r="CT106" s="164"/>
      <c r="CU106" s="164"/>
      <c r="CV106" s="164"/>
      <c r="CW106" s="164"/>
      <c r="CX106" s="164"/>
      <c r="CY106" s="164"/>
      <c r="CZ106" s="164"/>
      <c r="DA106" s="167"/>
      <c r="DB106" s="168" t="s">
        <v>241</v>
      </c>
      <c r="DC106" s="163"/>
      <c r="DD106" s="163"/>
      <c r="DE106" s="163"/>
      <c r="DF106" s="163"/>
      <c r="DG106" s="163"/>
      <c r="DH106" s="163"/>
      <c r="DI106" s="163"/>
      <c r="DJ106" s="163"/>
      <c r="DK106" s="163"/>
      <c r="DL106" s="163"/>
      <c r="DM106" s="163"/>
      <c r="DN106" s="161" t="s">
        <v>241</v>
      </c>
      <c r="DO106" s="161"/>
      <c r="DP106" s="161"/>
      <c r="DQ106" s="161"/>
      <c r="DR106" s="161"/>
      <c r="DS106" s="161"/>
      <c r="DT106" s="161"/>
      <c r="DU106" s="161"/>
      <c r="DV106" s="161"/>
      <c r="DW106" s="161"/>
      <c r="DX106" s="161"/>
      <c r="DY106" s="161"/>
      <c r="DZ106" s="159" t="s">
        <v>241</v>
      </c>
      <c r="EL106" s="159" t="s">
        <v>241</v>
      </c>
      <c r="EZ106" s="159" t="s">
        <v>1411</v>
      </c>
      <c r="HN106" s="159">
        <v>89875307</v>
      </c>
      <c r="HO106" s="159" t="s">
        <v>1412</v>
      </c>
      <c r="HP106" s="159" t="s">
        <v>1413</v>
      </c>
      <c r="HR106" s="159" t="s">
        <v>244</v>
      </c>
      <c r="HS106" s="159" t="s">
        <v>245</v>
      </c>
      <c r="HT106" s="159" t="s">
        <v>1389</v>
      </c>
      <c r="HV106" s="159">
        <v>127</v>
      </c>
      <c r="HW106" s="169">
        <f t="shared" si="26"/>
        <v>4.6100000000000003</v>
      </c>
      <c r="HX106" s="169">
        <f t="shared" si="27"/>
        <v>6.31</v>
      </c>
      <c r="HY106" s="169">
        <f t="shared" si="28"/>
        <v>6.8699999999999992</v>
      </c>
      <c r="HZ106" s="169">
        <f t="shared" si="29"/>
        <v>0</v>
      </c>
      <c r="IA106" s="169">
        <f t="shared" si="30"/>
        <v>0</v>
      </c>
      <c r="IB106" s="169">
        <f t="shared" si="31"/>
        <v>0</v>
      </c>
      <c r="IC106" s="169">
        <f t="shared" si="32"/>
        <v>0</v>
      </c>
      <c r="ID106" s="169">
        <f t="shared" si="33"/>
        <v>0</v>
      </c>
      <c r="IE106" s="169">
        <f t="shared" si="34"/>
        <v>0</v>
      </c>
      <c r="IF106" s="169">
        <f t="shared" si="35"/>
        <v>0</v>
      </c>
      <c r="IG106" s="169">
        <f t="shared" si="36"/>
        <v>0</v>
      </c>
      <c r="IH106" s="169">
        <f t="shared" si="37"/>
        <v>0</v>
      </c>
      <c r="II106" s="164">
        <f t="shared" si="38"/>
        <v>5.93</v>
      </c>
      <c r="IJ106" s="164">
        <f t="shared" si="39"/>
        <v>0</v>
      </c>
      <c r="IK106" s="164">
        <f t="shared" si="40"/>
        <v>0</v>
      </c>
      <c r="IL106" s="164">
        <f t="shared" si="41"/>
        <v>0</v>
      </c>
      <c r="IM106" s="170">
        <f>(II106/1000)*Parameters!$H$2</f>
        <v>1.7493499999999998E-4</v>
      </c>
      <c r="IN106" s="170">
        <f>(IJ106/1000)*Parameters!$H$4</f>
        <v>0</v>
      </c>
      <c r="IO106" s="170">
        <f>(IK106/1000)*Parameters!$H$3</f>
        <v>0</v>
      </c>
      <c r="IP106" s="170">
        <f>(IL106/1000)*Parameters!$H$5</f>
        <v>0</v>
      </c>
      <c r="IQ106" s="171">
        <f t="shared" si="42"/>
        <v>1.7493499999999998E-4</v>
      </c>
      <c r="IR106" s="128">
        <f t="shared" si="43"/>
        <v>1</v>
      </c>
      <c r="IS106" s="128">
        <f t="shared" si="44"/>
        <v>0</v>
      </c>
      <c r="IT106" s="128">
        <f t="shared" si="45"/>
        <v>0</v>
      </c>
      <c r="IU106" s="128">
        <f t="shared" si="46"/>
        <v>0</v>
      </c>
      <c r="IV106" s="172">
        <f t="shared" si="47"/>
        <v>44279</v>
      </c>
      <c r="IW106" s="172">
        <f t="shared" si="48"/>
        <v>44283</v>
      </c>
      <c r="IX106" s="173">
        <f>SUM(M106*Parameters!$L$2,N106*Parameters!$L$3,O106*Parameters!$L$4,P106*Parameters!$L$5)</f>
        <v>5.9</v>
      </c>
      <c r="IY106" s="173">
        <f t="shared" si="49"/>
        <v>1.0050847457627117</v>
      </c>
    </row>
    <row r="107" spans="1:259" ht="15" customHeight="1">
      <c r="A107" s="158" t="s">
        <v>1414</v>
      </c>
      <c r="B107" s="159" t="s">
        <v>1415</v>
      </c>
      <c r="C107" s="159" t="s">
        <v>1389</v>
      </c>
      <c r="D107" s="159" t="s">
        <v>221</v>
      </c>
      <c r="E107" s="159" t="s">
        <v>222</v>
      </c>
      <c r="F107" s="159" t="s">
        <v>222</v>
      </c>
      <c r="G107" s="159" t="s">
        <v>222</v>
      </c>
      <c r="H107" s="159" t="s">
        <v>537</v>
      </c>
      <c r="I107" s="159" t="s">
        <v>503</v>
      </c>
      <c r="J107" s="159" t="s">
        <v>1391</v>
      </c>
      <c r="K107" s="159" t="s">
        <v>1416</v>
      </c>
      <c r="L107" s="159" t="s">
        <v>1417</v>
      </c>
      <c r="M107" s="159">
        <v>1</v>
      </c>
      <c r="N107" s="159">
        <v>7</v>
      </c>
      <c r="O107" s="159">
        <v>3</v>
      </c>
      <c r="P107" s="159">
        <v>1</v>
      </c>
      <c r="Q107" s="159" t="s">
        <v>253</v>
      </c>
      <c r="R107" s="159">
        <v>0</v>
      </c>
      <c r="S107" s="159">
        <v>0</v>
      </c>
      <c r="T107" s="159">
        <v>0</v>
      </c>
      <c r="U107" s="159">
        <v>0</v>
      </c>
      <c r="V107" s="159">
        <v>0</v>
      </c>
      <c r="W107" s="159">
        <v>1</v>
      </c>
      <c r="X107" s="159">
        <v>0</v>
      </c>
      <c r="Y107" s="159" t="s">
        <v>1418</v>
      </c>
      <c r="Z107" s="159">
        <v>636657141</v>
      </c>
      <c r="AA107" s="160" t="s">
        <v>230</v>
      </c>
      <c r="AB107" s="160" t="s">
        <v>256</v>
      </c>
      <c r="AC107" s="160" t="s">
        <v>232</v>
      </c>
      <c r="AD107" s="160">
        <v>4</v>
      </c>
      <c r="AE107" s="160"/>
      <c r="AF107" s="160">
        <f t="shared" si="25"/>
        <v>28</v>
      </c>
      <c r="AG107" s="160" t="s">
        <v>233</v>
      </c>
      <c r="AH107" s="160"/>
      <c r="AI107" s="161" t="s">
        <v>1419</v>
      </c>
      <c r="AJ107" s="161" t="s">
        <v>256</v>
      </c>
      <c r="AK107" s="161" t="s">
        <v>232</v>
      </c>
      <c r="AL107" s="161">
        <v>1</v>
      </c>
      <c r="AM107" s="161"/>
      <c r="AN107" s="161" t="s">
        <v>233</v>
      </c>
      <c r="AO107" s="163" t="s">
        <v>235</v>
      </c>
      <c r="AU107" s="164" t="s">
        <v>236</v>
      </c>
      <c r="AV107" s="164"/>
      <c r="AW107" s="164"/>
      <c r="AX107" s="164"/>
      <c r="AY107" s="164"/>
      <c r="AZ107" s="164"/>
      <c r="BA107" s="164"/>
      <c r="BB107" s="159" t="s">
        <v>1420</v>
      </c>
      <c r="BC107" s="163" t="s">
        <v>222</v>
      </c>
      <c r="BD107" s="163" t="s">
        <v>1421</v>
      </c>
      <c r="BE107" s="163">
        <v>12</v>
      </c>
      <c r="BF107" s="163" t="s">
        <v>1422</v>
      </c>
      <c r="BG107" s="163">
        <v>0</v>
      </c>
      <c r="BH107" s="163">
        <v>8.81</v>
      </c>
      <c r="BI107" s="163" t="s">
        <v>1423</v>
      </c>
      <c r="BJ107" s="163">
        <v>0</v>
      </c>
      <c r="BK107" s="163">
        <v>6.5149999999999997</v>
      </c>
      <c r="BL107" s="163" t="s">
        <v>1424</v>
      </c>
      <c r="BM107" s="163">
        <v>0</v>
      </c>
      <c r="BN107" s="165">
        <v>2.21</v>
      </c>
      <c r="BO107" s="166" t="s">
        <v>559</v>
      </c>
      <c r="BP107" s="164"/>
      <c r="BQ107" s="164"/>
      <c r="BR107" s="164"/>
      <c r="BS107" s="164"/>
      <c r="BT107" s="164"/>
      <c r="BU107" s="164"/>
      <c r="BV107" s="164"/>
      <c r="BW107" s="164"/>
      <c r="BX107" s="164"/>
      <c r="BY107" s="164"/>
      <c r="BZ107" s="164"/>
      <c r="CA107" s="164"/>
      <c r="CB107" s="164"/>
      <c r="CC107" s="164"/>
      <c r="CD107" s="164"/>
      <c r="CE107" s="164"/>
      <c r="CF107" s="164"/>
      <c r="CG107" s="164"/>
      <c r="CH107" s="164"/>
      <c r="CI107" s="164"/>
      <c r="CJ107" s="164"/>
      <c r="CK107" s="164"/>
      <c r="CL107" s="164"/>
      <c r="CM107" s="164"/>
      <c r="CN107" s="164"/>
      <c r="CO107" s="164"/>
      <c r="CP107" s="164"/>
      <c r="CQ107" s="164"/>
      <c r="CR107" s="164"/>
      <c r="CS107" s="164"/>
      <c r="CT107" s="164"/>
      <c r="CU107" s="164"/>
      <c r="CV107" s="164"/>
      <c r="CW107" s="164"/>
      <c r="CX107" s="164"/>
      <c r="CY107" s="164"/>
      <c r="CZ107" s="164"/>
      <c r="DA107" s="167"/>
      <c r="DB107" s="168" t="s">
        <v>241</v>
      </c>
      <c r="DC107" s="163"/>
      <c r="DD107" s="163"/>
      <c r="DE107" s="163"/>
      <c r="DF107" s="163"/>
      <c r="DG107" s="163"/>
      <c r="DH107" s="163"/>
      <c r="DI107" s="163"/>
      <c r="DJ107" s="163"/>
      <c r="DK107" s="163"/>
      <c r="DL107" s="163"/>
      <c r="DM107" s="163"/>
      <c r="DN107" s="161" t="s">
        <v>222</v>
      </c>
      <c r="DO107" s="161" t="s">
        <v>1421</v>
      </c>
      <c r="DP107" s="161">
        <v>0</v>
      </c>
      <c r="DQ107" s="161" t="s">
        <v>1425</v>
      </c>
      <c r="DR107" s="161">
        <v>0</v>
      </c>
      <c r="DS107" s="161">
        <v>0</v>
      </c>
      <c r="DT107" s="161" t="s">
        <v>1426</v>
      </c>
      <c r="DU107" s="161">
        <v>0</v>
      </c>
      <c r="DV107" s="161">
        <v>0</v>
      </c>
      <c r="DW107" s="161" t="s">
        <v>1426</v>
      </c>
      <c r="DX107" s="161">
        <v>0</v>
      </c>
      <c r="DY107" s="161">
        <v>0</v>
      </c>
      <c r="DZ107" s="159" t="s">
        <v>241</v>
      </c>
      <c r="EL107" s="159" t="s">
        <v>241</v>
      </c>
      <c r="HN107" s="159">
        <v>89876374</v>
      </c>
      <c r="HO107" s="159" t="s">
        <v>1427</v>
      </c>
      <c r="HP107" s="159" t="s">
        <v>1428</v>
      </c>
      <c r="HR107" s="159" t="s">
        <v>244</v>
      </c>
      <c r="HS107" s="159" t="s">
        <v>245</v>
      </c>
      <c r="HT107" s="159" t="s">
        <v>1389</v>
      </c>
      <c r="HV107" s="159">
        <v>128</v>
      </c>
      <c r="HW107" s="169">
        <f t="shared" si="26"/>
        <v>3.1899999999999995</v>
      </c>
      <c r="HX107" s="169">
        <f t="shared" si="27"/>
        <v>2.2950000000000008</v>
      </c>
      <c r="HY107" s="169">
        <f t="shared" si="28"/>
        <v>4.3049999999999997</v>
      </c>
      <c r="HZ107" s="169">
        <f t="shared" si="29"/>
        <v>0</v>
      </c>
      <c r="IA107" s="169">
        <f t="shared" si="30"/>
        <v>0</v>
      </c>
      <c r="IB107" s="169">
        <f t="shared" si="31"/>
        <v>0</v>
      </c>
      <c r="IC107" s="169">
        <f t="shared" si="32"/>
        <v>0</v>
      </c>
      <c r="ID107" s="169">
        <f t="shared" si="33"/>
        <v>0</v>
      </c>
      <c r="IE107" s="169">
        <f t="shared" si="34"/>
        <v>0</v>
      </c>
      <c r="IF107" s="169">
        <f t="shared" si="35"/>
        <v>0</v>
      </c>
      <c r="IG107" s="169">
        <f t="shared" si="36"/>
        <v>0</v>
      </c>
      <c r="IH107" s="169">
        <f t="shared" si="37"/>
        <v>0</v>
      </c>
      <c r="II107" s="164">
        <f t="shared" si="38"/>
        <v>3.2633333333333332</v>
      </c>
      <c r="IJ107" s="164">
        <f t="shared" si="39"/>
        <v>0</v>
      </c>
      <c r="IK107" s="164">
        <f t="shared" si="40"/>
        <v>0</v>
      </c>
      <c r="IL107" s="164">
        <f t="shared" si="41"/>
        <v>0</v>
      </c>
      <c r="IM107" s="170">
        <f>(II107/1000)*Parameters!$H$2</f>
        <v>9.6268333333333328E-5</v>
      </c>
      <c r="IN107" s="170">
        <f>(IJ107/1000)*Parameters!$H$4</f>
        <v>0</v>
      </c>
      <c r="IO107" s="170">
        <f>(IK107/1000)*Parameters!$H$3</f>
        <v>0</v>
      </c>
      <c r="IP107" s="170">
        <f>(IL107/1000)*Parameters!$H$5</f>
        <v>0</v>
      </c>
      <c r="IQ107" s="171">
        <f t="shared" si="42"/>
        <v>9.6268333333333328E-5</v>
      </c>
      <c r="IR107" s="128">
        <f t="shared" si="43"/>
        <v>1</v>
      </c>
      <c r="IS107" s="128">
        <f t="shared" si="44"/>
        <v>0</v>
      </c>
      <c r="IT107" s="128">
        <f t="shared" si="45"/>
        <v>0</v>
      </c>
      <c r="IU107" s="128">
        <f t="shared" si="46"/>
        <v>0</v>
      </c>
      <c r="IV107" s="172">
        <f t="shared" si="47"/>
        <v>44279</v>
      </c>
      <c r="IW107" s="172">
        <f t="shared" si="48"/>
        <v>44283</v>
      </c>
      <c r="IX107" s="173">
        <f>SUM(M107*Parameters!$L$2,N107*Parameters!$L$3,O107*Parameters!$L$4,P107*Parameters!$L$5)</f>
        <v>9.9000000000000021</v>
      </c>
      <c r="IY107" s="173">
        <f t="shared" si="49"/>
        <v>0.32962962962962955</v>
      </c>
    </row>
    <row r="108" spans="1:259" ht="15" customHeight="1">
      <c r="A108" s="158" t="s">
        <v>1429</v>
      </c>
      <c r="B108" s="159" t="s">
        <v>1430</v>
      </c>
      <c r="C108" s="159" t="s">
        <v>264</v>
      </c>
      <c r="D108" s="159" t="s">
        <v>221</v>
      </c>
      <c r="E108" s="159" t="s">
        <v>222</v>
      </c>
      <c r="F108" s="159" t="s">
        <v>222</v>
      </c>
      <c r="G108" s="159" t="s">
        <v>222</v>
      </c>
      <c r="H108" s="159" t="s">
        <v>1431</v>
      </c>
      <c r="I108" s="159" t="s">
        <v>1432</v>
      </c>
      <c r="J108" s="159" t="s">
        <v>1433</v>
      </c>
      <c r="K108" s="159" t="s">
        <v>1434</v>
      </c>
      <c r="L108" s="159" t="s">
        <v>1435</v>
      </c>
      <c r="M108" s="159">
        <v>3</v>
      </c>
      <c r="N108" s="159">
        <v>1</v>
      </c>
      <c r="O108" s="159">
        <v>1</v>
      </c>
      <c r="P108" s="159">
        <v>0</v>
      </c>
      <c r="Q108" s="159" t="s">
        <v>582</v>
      </c>
      <c r="R108" s="159">
        <v>0</v>
      </c>
      <c r="S108" s="159">
        <v>0</v>
      </c>
      <c r="T108" s="159">
        <v>0</v>
      </c>
      <c r="U108" s="159">
        <v>0</v>
      </c>
      <c r="V108" s="159">
        <v>0</v>
      </c>
      <c r="W108" s="159">
        <v>0</v>
      </c>
      <c r="X108" s="159">
        <v>1</v>
      </c>
      <c r="Y108" s="159" t="s">
        <v>1436</v>
      </c>
      <c r="Z108" s="159">
        <v>616342304</v>
      </c>
      <c r="AA108" s="160" t="s">
        <v>230</v>
      </c>
      <c r="AB108" s="160" t="s">
        <v>231</v>
      </c>
      <c r="AC108" s="160" t="s">
        <v>232</v>
      </c>
      <c r="AD108" s="160">
        <v>3</v>
      </c>
      <c r="AE108" s="160"/>
      <c r="AF108" s="160">
        <f t="shared" si="25"/>
        <v>21</v>
      </c>
      <c r="AG108" s="160" t="s">
        <v>233</v>
      </c>
      <c r="AH108" s="160"/>
      <c r="AI108" s="161" t="s">
        <v>234</v>
      </c>
      <c r="AJ108" s="162"/>
      <c r="AK108" s="161"/>
      <c r="AL108" s="161"/>
      <c r="AM108" s="161"/>
      <c r="AN108" s="161"/>
      <c r="AO108" s="163" t="s">
        <v>235</v>
      </c>
      <c r="AU108" s="164" t="s">
        <v>236</v>
      </c>
      <c r="AV108" s="164"/>
      <c r="AW108" s="164"/>
      <c r="AX108" s="164"/>
      <c r="AY108" s="164"/>
      <c r="AZ108" s="164"/>
      <c r="BA108" s="164"/>
      <c r="BB108" s="159" t="s">
        <v>1437</v>
      </c>
      <c r="BC108" s="163" t="s">
        <v>222</v>
      </c>
      <c r="BD108" s="163" t="s">
        <v>1434</v>
      </c>
      <c r="BE108" s="163">
        <v>20</v>
      </c>
      <c r="BF108" s="163" t="s">
        <v>1438</v>
      </c>
      <c r="BG108" s="163">
        <v>0</v>
      </c>
      <c r="BH108" s="163">
        <v>18</v>
      </c>
      <c r="BI108" s="163" t="s">
        <v>1439</v>
      </c>
      <c r="BJ108" s="163">
        <v>0</v>
      </c>
      <c r="BK108" s="163">
        <v>16.100000000000001</v>
      </c>
      <c r="BL108" s="163" t="s">
        <v>1440</v>
      </c>
      <c r="BM108" s="163">
        <v>0</v>
      </c>
      <c r="BN108" s="165">
        <v>13.9</v>
      </c>
      <c r="BO108" s="166" t="s">
        <v>559</v>
      </c>
      <c r="BP108" s="164"/>
      <c r="BQ108" s="164"/>
      <c r="BR108" s="164"/>
      <c r="BS108" s="164"/>
      <c r="BT108" s="164"/>
      <c r="BU108" s="164"/>
      <c r="BV108" s="164"/>
      <c r="BW108" s="164"/>
      <c r="BX108" s="164"/>
      <c r="BY108" s="164"/>
      <c r="BZ108" s="164"/>
      <c r="CA108" s="164"/>
      <c r="CB108" s="164"/>
      <c r="CC108" s="164"/>
      <c r="CD108" s="164"/>
      <c r="CE108" s="164"/>
      <c r="CF108" s="164"/>
      <c r="CG108" s="164"/>
      <c r="CH108" s="164"/>
      <c r="CI108" s="164"/>
      <c r="CJ108" s="164"/>
      <c r="CK108" s="164"/>
      <c r="CL108" s="164"/>
      <c r="CM108" s="164"/>
      <c r="CN108" s="164"/>
      <c r="CO108" s="164"/>
      <c r="CP108" s="164"/>
      <c r="CQ108" s="164"/>
      <c r="CR108" s="164"/>
      <c r="CS108" s="164"/>
      <c r="CT108" s="164"/>
      <c r="CU108" s="164"/>
      <c r="CV108" s="164"/>
      <c r="CW108" s="164"/>
      <c r="CX108" s="164"/>
      <c r="CY108" s="164"/>
      <c r="CZ108" s="164"/>
      <c r="DA108" s="167"/>
      <c r="DB108" s="168" t="s">
        <v>241</v>
      </c>
      <c r="DC108" s="163"/>
      <c r="DD108" s="163"/>
      <c r="DE108" s="163"/>
      <c r="DF108" s="163"/>
      <c r="DG108" s="163"/>
      <c r="DH108" s="163"/>
      <c r="DI108" s="163"/>
      <c r="DJ108" s="163"/>
      <c r="DK108" s="163"/>
      <c r="DL108" s="163"/>
      <c r="DM108" s="163"/>
      <c r="DN108" s="161" t="s">
        <v>241</v>
      </c>
      <c r="DO108" s="161"/>
      <c r="DP108" s="161"/>
      <c r="DQ108" s="161"/>
      <c r="DR108" s="161"/>
      <c r="DS108" s="161"/>
      <c r="DT108" s="161"/>
      <c r="DU108" s="161"/>
      <c r="DV108" s="161"/>
      <c r="DW108" s="161"/>
      <c r="DX108" s="161"/>
      <c r="DY108" s="161"/>
      <c r="DZ108" s="159" t="s">
        <v>241</v>
      </c>
      <c r="EL108" s="159" t="s">
        <v>241</v>
      </c>
      <c r="EZ108" s="159" t="s">
        <v>1441</v>
      </c>
      <c r="HN108" s="159">
        <v>91616460</v>
      </c>
      <c r="HO108" s="159" t="s">
        <v>1442</v>
      </c>
      <c r="HP108" s="159" t="s">
        <v>1443</v>
      </c>
      <c r="HR108" s="159" t="s">
        <v>244</v>
      </c>
      <c r="HS108" s="159" t="s">
        <v>245</v>
      </c>
      <c r="HT108" s="159" t="s">
        <v>264</v>
      </c>
      <c r="HV108" s="159">
        <v>129</v>
      </c>
      <c r="HW108" s="169">
        <f t="shared" si="26"/>
        <v>2</v>
      </c>
      <c r="HX108" s="169">
        <f t="shared" si="27"/>
        <v>1.8999999999999986</v>
      </c>
      <c r="HY108" s="169">
        <f t="shared" si="28"/>
        <v>2.2000000000000011</v>
      </c>
      <c r="HZ108" s="169">
        <f t="shared" si="29"/>
        <v>0</v>
      </c>
      <c r="IA108" s="169">
        <f t="shared" si="30"/>
        <v>0</v>
      </c>
      <c r="IB108" s="169">
        <f t="shared" si="31"/>
        <v>0</v>
      </c>
      <c r="IC108" s="169">
        <f t="shared" si="32"/>
        <v>0</v>
      </c>
      <c r="ID108" s="169">
        <f t="shared" si="33"/>
        <v>0</v>
      </c>
      <c r="IE108" s="169">
        <f t="shared" si="34"/>
        <v>0</v>
      </c>
      <c r="IF108" s="169">
        <f t="shared" si="35"/>
        <v>0</v>
      </c>
      <c r="IG108" s="169">
        <f t="shared" si="36"/>
        <v>0</v>
      </c>
      <c r="IH108" s="169">
        <f t="shared" si="37"/>
        <v>0</v>
      </c>
      <c r="II108" s="164">
        <f t="shared" si="38"/>
        <v>2.0333333333333332</v>
      </c>
      <c r="IJ108" s="164">
        <f t="shared" si="39"/>
        <v>0</v>
      </c>
      <c r="IK108" s="164">
        <f t="shared" si="40"/>
        <v>0</v>
      </c>
      <c r="IL108" s="164">
        <f t="shared" si="41"/>
        <v>0</v>
      </c>
      <c r="IM108" s="170">
        <f>(II108/1000)*Parameters!$H$2</f>
        <v>5.9983333333333325E-5</v>
      </c>
      <c r="IN108" s="170">
        <f>(IJ108/1000)*Parameters!$H$4</f>
        <v>0</v>
      </c>
      <c r="IO108" s="170">
        <f>(IK108/1000)*Parameters!$H$3</f>
        <v>0</v>
      </c>
      <c r="IP108" s="170">
        <f>(IL108/1000)*Parameters!$H$5</f>
        <v>0</v>
      </c>
      <c r="IQ108" s="171">
        <f t="shared" si="42"/>
        <v>5.9983333333333325E-5</v>
      </c>
      <c r="IR108" s="128">
        <f t="shared" si="43"/>
        <v>1</v>
      </c>
      <c r="IS108" s="128">
        <f t="shared" si="44"/>
        <v>0</v>
      </c>
      <c r="IT108" s="128">
        <f t="shared" si="45"/>
        <v>0</v>
      </c>
      <c r="IU108" s="128">
        <f t="shared" si="46"/>
        <v>0</v>
      </c>
      <c r="IV108" s="172">
        <f t="shared" si="47"/>
        <v>44294</v>
      </c>
      <c r="IW108" s="172">
        <f t="shared" si="48"/>
        <v>44297</v>
      </c>
      <c r="IX108" s="173">
        <f>SUM(M108*Parameters!$L$2,N108*Parameters!$L$3,O108*Parameters!$L$4,P108*Parameters!$L$5)</f>
        <v>3.3</v>
      </c>
      <c r="IY108" s="173">
        <f t="shared" si="49"/>
        <v>0.61616161616161613</v>
      </c>
    </row>
    <row r="109" spans="1:259" ht="15" customHeight="1">
      <c r="A109" s="158" t="s">
        <v>1444</v>
      </c>
      <c r="B109" s="159" t="s">
        <v>1445</v>
      </c>
      <c r="C109" s="159" t="s">
        <v>264</v>
      </c>
      <c r="D109" s="159" t="s">
        <v>221</v>
      </c>
      <c r="E109" s="159" t="s">
        <v>222</v>
      </c>
      <c r="F109" s="159" t="s">
        <v>222</v>
      </c>
      <c r="G109" s="159" t="s">
        <v>222</v>
      </c>
      <c r="H109" s="159" t="s">
        <v>1446</v>
      </c>
      <c r="I109" s="159" t="s">
        <v>1447</v>
      </c>
      <c r="J109" s="159" t="s">
        <v>1433</v>
      </c>
      <c r="K109" s="159" t="s">
        <v>1448</v>
      </c>
      <c r="L109" s="159" t="s">
        <v>1449</v>
      </c>
      <c r="M109" s="159">
        <v>2</v>
      </c>
      <c r="N109" s="159">
        <v>3</v>
      </c>
      <c r="O109" s="159">
        <v>2</v>
      </c>
      <c r="P109" s="159">
        <v>0</v>
      </c>
      <c r="Q109" s="159" t="s">
        <v>582</v>
      </c>
      <c r="R109" s="159">
        <v>0</v>
      </c>
      <c r="S109" s="159">
        <v>0</v>
      </c>
      <c r="T109" s="159">
        <v>0</v>
      </c>
      <c r="U109" s="159">
        <v>0</v>
      </c>
      <c r="V109" s="159">
        <v>0</v>
      </c>
      <c r="W109" s="159">
        <v>0</v>
      </c>
      <c r="X109" s="159">
        <v>1</v>
      </c>
      <c r="Y109" s="159" t="s">
        <v>1450</v>
      </c>
      <c r="Z109" s="159">
        <v>61367943</v>
      </c>
      <c r="AA109" s="160" t="s">
        <v>230</v>
      </c>
      <c r="AB109" s="160" t="s">
        <v>231</v>
      </c>
      <c r="AC109" s="160" t="s">
        <v>232</v>
      </c>
      <c r="AD109" s="160">
        <v>3</v>
      </c>
      <c r="AE109" s="160"/>
      <c r="AF109" s="160">
        <f t="shared" si="25"/>
        <v>21</v>
      </c>
      <c r="AG109" s="160" t="s">
        <v>233</v>
      </c>
      <c r="AH109" s="160"/>
      <c r="AI109" s="161" t="s">
        <v>234</v>
      </c>
      <c r="AJ109" s="162"/>
      <c r="AK109" s="161"/>
      <c r="AL109" s="161"/>
      <c r="AM109" s="161"/>
      <c r="AN109" s="161"/>
      <c r="AO109" s="163" t="s">
        <v>235</v>
      </c>
      <c r="AU109" s="164" t="s">
        <v>236</v>
      </c>
      <c r="AV109" s="164"/>
      <c r="AW109" s="164"/>
      <c r="AX109" s="164"/>
      <c r="AY109" s="164"/>
      <c r="AZ109" s="164"/>
      <c r="BA109" s="164"/>
      <c r="BB109" s="159" t="s">
        <v>1451</v>
      </c>
      <c r="BC109" s="163" t="s">
        <v>222</v>
      </c>
      <c r="BD109" s="163" t="s">
        <v>1448</v>
      </c>
      <c r="BE109" s="163">
        <v>35</v>
      </c>
      <c r="BF109" s="163" t="s">
        <v>1452</v>
      </c>
      <c r="BG109" s="163">
        <v>0</v>
      </c>
      <c r="BH109" s="163">
        <v>32.33</v>
      </c>
      <c r="BI109" s="163" t="s">
        <v>1453</v>
      </c>
      <c r="BJ109" s="163">
        <v>0</v>
      </c>
      <c r="BK109" s="163">
        <v>30.2</v>
      </c>
      <c r="BL109" s="163" t="s">
        <v>1454</v>
      </c>
      <c r="BM109" s="163">
        <v>0</v>
      </c>
      <c r="BN109" s="165">
        <v>28.3</v>
      </c>
      <c r="BO109" s="166" t="s">
        <v>559</v>
      </c>
      <c r="BP109" s="164"/>
      <c r="BQ109" s="164"/>
      <c r="BR109" s="164"/>
      <c r="BS109" s="164"/>
      <c r="BT109" s="164"/>
      <c r="BU109" s="164"/>
      <c r="BV109" s="164"/>
      <c r="BW109" s="164"/>
      <c r="BX109" s="164"/>
      <c r="BY109" s="164"/>
      <c r="BZ109" s="164"/>
      <c r="CA109" s="164"/>
      <c r="CB109" s="164"/>
      <c r="CC109" s="164"/>
      <c r="CD109" s="164"/>
      <c r="CE109" s="164"/>
      <c r="CF109" s="164"/>
      <c r="CG109" s="164"/>
      <c r="CH109" s="164"/>
      <c r="CI109" s="164"/>
      <c r="CJ109" s="164"/>
      <c r="CK109" s="164"/>
      <c r="CL109" s="164"/>
      <c r="CM109" s="164"/>
      <c r="CN109" s="164"/>
      <c r="CO109" s="164"/>
      <c r="CP109" s="164"/>
      <c r="CQ109" s="164"/>
      <c r="CR109" s="164"/>
      <c r="CS109" s="164"/>
      <c r="CT109" s="164"/>
      <c r="CU109" s="164"/>
      <c r="CV109" s="164"/>
      <c r="CW109" s="164"/>
      <c r="CX109" s="164"/>
      <c r="CY109" s="164"/>
      <c r="CZ109" s="164"/>
      <c r="DA109" s="167"/>
      <c r="DB109" s="168" t="s">
        <v>241</v>
      </c>
      <c r="DC109" s="163"/>
      <c r="DD109" s="163"/>
      <c r="DE109" s="163"/>
      <c r="DF109" s="163"/>
      <c r="DG109" s="163"/>
      <c r="DH109" s="163"/>
      <c r="DI109" s="163"/>
      <c r="DJ109" s="163"/>
      <c r="DK109" s="163"/>
      <c r="DL109" s="163"/>
      <c r="DM109" s="163"/>
      <c r="DN109" s="161" t="s">
        <v>241</v>
      </c>
      <c r="DO109" s="161"/>
      <c r="DP109" s="161"/>
      <c r="DQ109" s="161"/>
      <c r="DR109" s="161"/>
      <c r="DS109" s="161"/>
      <c r="DT109" s="161"/>
      <c r="DU109" s="161"/>
      <c r="DV109" s="161"/>
      <c r="DW109" s="161"/>
      <c r="DX109" s="161"/>
      <c r="DY109" s="161"/>
      <c r="DZ109" s="159" t="s">
        <v>241</v>
      </c>
      <c r="EL109" s="159" t="s">
        <v>241</v>
      </c>
      <c r="EZ109" s="159" t="s">
        <v>1441</v>
      </c>
      <c r="HN109" s="159">
        <v>91616462</v>
      </c>
      <c r="HO109" s="159" t="s">
        <v>1455</v>
      </c>
      <c r="HP109" s="159" t="s">
        <v>1456</v>
      </c>
      <c r="HR109" s="159" t="s">
        <v>244</v>
      </c>
      <c r="HS109" s="159" t="s">
        <v>245</v>
      </c>
      <c r="HT109" s="159" t="s">
        <v>264</v>
      </c>
      <c r="HV109" s="159">
        <v>130</v>
      </c>
      <c r="HW109" s="169">
        <f t="shared" si="26"/>
        <v>2.6700000000000017</v>
      </c>
      <c r="HX109" s="169">
        <f t="shared" si="27"/>
        <v>2.129999999999999</v>
      </c>
      <c r="HY109" s="169">
        <f t="shared" si="28"/>
        <v>1.8999999999999986</v>
      </c>
      <c r="HZ109" s="169">
        <f t="shared" si="29"/>
        <v>0</v>
      </c>
      <c r="IA109" s="169">
        <f t="shared" si="30"/>
        <v>0</v>
      </c>
      <c r="IB109" s="169">
        <f t="shared" si="31"/>
        <v>0</v>
      </c>
      <c r="IC109" s="169">
        <f t="shared" si="32"/>
        <v>0</v>
      </c>
      <c r="ID109" s="169">
        <f t="shared" si="33"/>
        <v>0</v>
      </c>
      <c r="IE109" s="169">
        <f t="shared" si="34"/>
        <v>0</v>
      </c>
      <c r="IF109" s="169">
        <f t="shared" si="35"/>
        <v>0</v>
      </c>
      <c r="IG109" s="169">
        <f t="shared" si="36"/>
        <v>0</v>
      </c>
      <c r="IH109" s="169">
        <f t="shared" si="37"/>
        <v>0</v>
      </c>
      <c r="II109" s="164">
        <f t="shared" si="38"/>
        <v>2.2333333333333329</v>
      </c>
      <c r="IJ109" s="164">
        <f t="shared" si="39"/>
        <v>0</v>
      </c>
      <c r="IK109" s="164">
        <f t="shared" si="40"/>
        <v>0</v>
      </c>
      <c r="IL109" s="164">
        <f t="shared" si="41"/>
        <v>0</v>
      </c>
      <c r="IM109" s="170">
        <f>(II109/1000)*Parameters!$H$2</f>
        <v>6.5883333333333313E-5</v>
      </c>
      <c r="IN109" s="170">
        <f>(IJ109/1000)*Parameters!$H$4</f>
        <v>0</v>
      </c>
      <c r="IO109" s="170">
        <f>(IK109/1000)*Parameters!$H$3</f>
        <v>0</v>
      </c>
      <c r="IP109" s="170">
        <f>(IL109/1000)*Parameters!$H$5</f>
        <v>0</v>
      </c>
      <c r="IQ109" s="171">
        <f t="shared" si="42"/>
        <v>6.5883333333333313E-5</v>
      </c>
      <c r="IR109" s="128">
        <f t="shared" si="43"/>
        <v>1</v>
      </c>
      <c r="IS109" s="128">
        <f t="shared" si="44"/>
        <v>0</v>
      </c>
      <c r="IT109" s="128">
        <f t="shared" si="45"/>
        <v>0</v>
      </c>
      <c r="IU109" s="128">
        <f t="shared" si="46"/>
        <v>0</v>
      </c>
      <c r="IV109" s="172">
        <f t="shared" si="47"/>
        <v>44294</v>
      </c>
      <c r="IW109" s="172">
        <f t="shared" si="48"/>
        <v>44297</v>
      </c>
      <c r="IX109" s="173">
        <f>SUM(M109*Parameters!$L$2,N109*Parameters!$L$3,O109*Parameters!$L$4,P109*Parameters!$L$5)</f>
        <v>5.4</v>
      </c>
      <c r="IY109" s="173">
        <f t="shared" si="49"/>
        <v>0.41358024691358014</v>
      </c>
    </row>
    <row r="110" spans="1:259" ht="15" customHeight="1">
      <c r="A110" s="158" t="s">
        <v>1457</v>
      </c>
      <c r="B110" s="159" t="s">
        <v>1458</v>
      </c>
      <c r="C110" s="159" t="s">
        <v>264</v>
      </c>
      <c r="D110" s="159" t="s">
        <v>221</v>
      </c>
      <c r="E110" s="159" t="s">
        <v>222</v>
      </c>
      <c r="F110" s="159" t="s">
        <v>222</v>
      </c>
      <c r="G110" s="159" t="s">
        <v>222</v>
      </c>
      <c r="H110" s="159" t="s">
        <v>1459</v>
      </c>
      <c r="I110" s="159" t="s">
        <v>1460</v>
      </c>
      <c r="J110" s="159" t="s">
        <v>1433</v>
      </c>
      <c r="K110" s="159" t="s">
        <v>1461</v>
      </c>
      <c r="L110" s="159" t="s">
        <v>1462</v>
      </c>
      <c r="M110" s="159">
        <v>4</v>
      </c>
      <c r="N110" s="159">
        <v>1</v>
      </c>
      <c r="O110" s="159">
        <v>2</v>
      </c>
      <c r="P110" s="159">
        <v>1</v>
      </c>
      <c r="Q110" s="159" t="s">
        <v>582</v>
      </c>
      <c r="R110" s="159">
        <v>0</v>
      </c>
      <c r="S110" s="159">
        <v>0</v>
      </c>
      <c r="T110" s="159">
        <v>0</v>
      </c>
      <c r="U110" s="159">
        <v>0</v>
      </c>
      <c r="V110" s="159">
        <v>0</v>
      </c>
      <c r="W110" s="159">
        <v>0</v>
      </c>
      <c r="X110" s="159">
        <v>1</v>
      </c>
      <c r="Y110" s="159" t="s">
        <v>1463</v>
      </c>
      <c r="Z110" s="159">
        <v>61887500</v>
      </c>
      <c r="AA110" s="160" t="s">
        <v>230</v>
      </c>
      <c r="AB110" s="160" t="s">
        <v>231</v>
      </c>
      <c r="AC110" s="160" t="s">
        <v>232</v>
      </c>
      <c r="AD110" s="160">
        <v>3</v>
      </c>
      <c r="AE110" s="160"/>
      <c r="AF110" s="160">
        <f t="shared" si="25"/>
        <v>21</v>
      </c>
      <c r="AG110" s="160" t="s">
        <v>233</v>
      </c>
      <c r="AH110" s="160"/>
      <c r="AI110" s="161" t="s">
        <v>234</v>
      </c>
      <c r="AJ110" s="162"/>
      <c r="AK110" s="161"/>
      <c r="AL110" s="161"/>
      <c r="AM110" s="161"/>
      <c r="AN110" s="161"/>
      <c r="AO110" s="163" t="s">
        <v>235</v>
      </c>
      <c r="AU110" s="164" t="s">
        <v>236</v>
      </c>
      <c r="AV110" s="164"/>
      <c r="AW110" s="164"/>
      <c r="AX110" s="164"/>
      <c r="AY110" s="164"/>
      <c r="AZ110" s="164"/>
      <c r="BA110" s="164"/>
      <c r="BB110" s="159" t="s">
        <v>1464</v>
      </c>
      <c r="BC110" s="163" t="s">
        <v>222</v>
      </c>
      <c r="BD110" s="163" t="s">
        <v>1461</v>
      </c>
      <c r="BE110" s="163">
        <v>24.5</v>
      </c>
      <c r="BF110" s="163" t="s">
        <v>1465</v>
      </c>
      <c r="BG110" s="163">
        <v>0</v>
      </c>
      <c r="BH110" s="163">
        <v>22</v>
      </c>
      <c r="BI110" s="163" t="s">
        <v>1466</v>
      </c>
      <c r="BJ110" s="163">
        <v>0</v>
      </c>
      <c r="BK110" s="163">
        <v>19.399999999999999</v>
      </c>
      <c r="BL110" s="163" t="s">
        <v>1467</v>
      </c>
      <c r="BM110" s="163">
        <v>0</v>
      </c>
      <c r="BN110" s="165">
        <v>16.100000000000001</v>
      </c>
      <c r="BO110" s="166" t="s">
        <v>559</v>
      </c>
      <c r="BP110" s="164"/>
      <c r="BQ110" s="164"/>
      <c r="BR110" s="164"/>
      <c r="BS110" s="164"/>
      <c r="BT110" s="164"/>
      <c r="BU110" s="164"/>
      <c r="BV110" s="164"/>
      <c r="BW110" s="164"/>
      <c r="BX110" s="164"/>
      <c r="BY110" s="164"/>
      <c r="BZ110" s="164"/>
      <c r="CA110" s="164"/>
      <c r="CB110" s="164"/>
      <c r="CC110" s="164"/>
      <c r="CD110" s="164"/>
      <c r="CE110" s="164"/>
      <c r="CF110" s="164"/>
      <c r="CG110" s="164"/>
      <c r="CH110" s="164"/>
      <c r="CI110" s="164"/>
      <c r="CJ110" s="164"/>
      <c r="CK110" s="164"/>
      <c r="CL110" s="164"/>
      <c r="CM110" s="164"/>
      <c r="CN110" s="164"/>
      <c r="CO110" s="164"/>
      <c r="CP110" s="164"/>
      <c r="CQ110" s="164"/>
      <c r="CR110" s="164"/>
      <c r="CS110" s="164"/>
      <c r="CT110" s="164"/>
      <c r="CU110" s="164"/>
      <c r="CV110" s="164"/>
      <c r="CW110" s="164"/>
      <c r="CX110" s="164"/>
      <c r="CY110" s="164"/>
      <c r="CZ110" s="164"/>
      <c r="DA110" s="167"/>
      <c r="DB110" s="168" t="s">
        <v>241</v>
      </c>
      <c r="DC110" s="163"/>
      <c r="DD110" s="163"/>
      <c r="DE110" s="163"/>
      <c r="DF110" s="163"/>
      <c r="DG110" s="163"/>
      <c r="DH110" s="163"/>
      <c r="DI110" s="163"/>
      <c r="DJ110" s="163"/>
      <c r="DK110" s="163"/>
      <c r="DL110" s="163"/>
      <c r="DM110" s="163"/>
      <c r="DN110" s="161" t="s">
        <v>241</v>
      </c>
      <c r="DO110" s="161"/>
      <c r="DP110" s="161"/>
      <c r="DQ110" s="161"/>
      <c r="DR110" s="161"/>
      <c r="DS110" s="161"/>
      <c r="DT110" s="161"/>
      <c r="DU110" s="161"/>
      <c r="DV110" s="161"/>
      <c r="DW110" s="161"/>
      <c r="DX110" s="161"/>
      <c r="DY110" s="161"/>
      <c r="DZ110" s="159" t="s">
        <v>241</v>
      </c>
      <c r="EL110" s="159" t="s">
        <v>241</v>
      </c>
      <c r="EZ110" s="159" t="s">
        <v>1441</v>
      </c>
      <c r="HN110" s="159">
        <v>91620001</v>
      </c>
      <c r="HO110" s="159" t="s">
        <v>1468</v>
      </c>
      <c r="HP110" s="159" t="s">
        <v>1469</v>
      </c>
      <c r="HR110" s="159" t="s">
        <v>244</v>
      </c>
      <c r="HS110" s="159" t="s">
        <v>245</v>
      </c>
      <c r="HT110" s="159" t="s">
        <v>264</v>
      </c>
      <c r="HV110" s="159">
        <v>131</v>
      </c>
      <c r="HW110" s="169">
        <f t="shared" si="26"/>
        <v>2.5</v>
      </c>
      <c r="HX110" s="169">
        <f t="shared" si="27"/>
        <v>2.6000000000000014</v>
      </c>
      <c r="HY110" s="169">
        <f t="shared" si="28"/>
        <v>3.2999999999999972</v>
      </c>
      <c r="HZ110" s="169">
        <f t="shared" si="29"/>
        <v>0</v>
      </c>
      <c r="IA110" s="169">
        <f t="shared" si="30"/>
        <v>0</v>
      </c>
      <c r="IB110" s="169">
        <f t="shared" si="31"/>
        <v>0</v>
      </c>
      <c r="IC110" s="169">
        <f t="shared" si="32"/>
        <v>0</v>
      </c>
      <c r="ID110" s="169">
        <f t="shared" si="33"/>
        <v>0</v>
      </c>
      <c r="IE110" s="169">
        <f t="shared" si="34"/>
        <v>0</v>
      </c>
      <c r="IF110" s="169">
        <f t="shared" si="35"/>
        <v>0</v>
      </c>
      <c r="IG110" s="169">
        <f t="shared" si="36"/>
        <v>0</v>
      </c>
      <c r="IH110" s="169">
        <f t="shared" si="37"/>
        <v>0</v>
      </c>
      <c r="II110" s="164">
        <f t="shared" si="38"/>
        <v>2.7999999999999994</v>
      </c>
      <c r="IJ110" s="164">
        <f t="shared" si="39"/>
        <v>0</v>
      </c>
      <c r="IK110" s="164">
        <f t="shared" si="40"/>
        <v>0</v>
      </c>
      <c r="IL110" s="164">
        <f t="shared" si="41"/>
        <v>0</v>
      </c>
      <c r="IM110" s="170">
        <f>(II110/1000)*Parameters!$H$2</f>
        <v>8.2599999999999988E-5</v>
      </c>
      <c r="IN110" s="170">
        <f>(IJ110/1000)*Parameters!$H$4</f>
        <v>0</v>
      </c>
      <c r="IO110" s="170">
        <f>(IK110/1000)*Parameters!$H$3</f>
        <v>0</v>
      </c>
      <c r="IP110" s="170">
        <f>(IL110/1000)*Parameters!$H$5</f>
        <v>0</v>
      </c>
      <c r="IQ110" s="171">
        <f t="shared" si="42"/>
        <v>8.2599999999999988E-5</v>
      </c>
      <c r="IR110" s="128">
        <f t="shared" si="43"/>
        <v>1</v>
      </c>
      <c r="IS110" s="128">
        <f t="shared" si="44"/>
        <v>0</v>
      </c>
      <c r="IT110" s="128">
        <f t="shared" si="45"/>
        <v>0</v>
      </c>
      <c r="IU110" s="128">
        <f t="shared" si="46"/>
        <v>0</v>
      </c>
      <c r="IV110" s="172">
        <f t="shared" si="47"/>
        <v>44294</v>
      </c>
      <c r="IW110" s="172">
        <f t="shared" si="48"/>
        <v>44297</v>
      </c>
      <c r="IX110" s="173">
        <f>SUM(M110*Parameters!$L$2,N110*Parameters!$L$3,O110*Parameters!$L$4,P110*Parameters!$L$5)</f>
        <v>5.6</v>
      </c>
      <c r="IY110" s="173">
        <f t="shared" si="49"/>
        <v>0.49999999999999994</v>
      </c>
    </row>
    <row r="111" spans="1:259" ht="15" customHeight="1">
      <c r="A111" s="158" t="s">
        <v>1470</v>
      </c>
      <c r="B111" s="159" t="s">
        <v>1471</v>
      </c>
      <c r="C111" s="159" t="s">
        <v>264</v>
      </c>
      <c r="D111" s="159" t="s">
        <v>221</v>
      </c>
      <c r="E111" s="159" t="s">
        <v>222</v>
      </c>
      <c r="F111" s="159" t="s">
        <v>222</v>
      </c>
      <c r="G111" s="159" t="s">
        <v>222</v>
      </c>
      <c r="H111" s="159" t="s">
        <v>1472</v>
      </c>
      <c r="I111" s="159" t="s">
        <v>1473</v>
      </c>
      <c r="J111" s="159" t="s">
        <v>1433</v>
      </c>
      <c r="K111" s="159" t="s">
        <v>1474</v>
      </c>
      <c r="L111" s="159" t="s">
        <v>1475</v>
      </c>
      <c r="M111" s="159">
        <v>2</v>
      </c>
      <c r="N111" s="159">
        <v>1</v>
      </c>
      <c r="O111" s="159">
        <v>2</v>
      </c>
      <c r="P111" s="159">
        <v>1</v>
      </c>
      <c r="Q111" s="159" t="s">
        <v>582</v>
      </c>
      <c r="R111" s="159">
        <v>0</v>
      </c>
      <c r="S111" s="159">
        <v>0</v>
      </c>
      <c r="T111" s="159">
        <v>0</v>
      </c>
      <c r="U111" s="159">
        <v>0</v>
      </c>
      <c r="V111" s="159">
        <v>0</v>
      </c>
      <c r="W111" s="159">
        <v>0</v>
      </c>
      <c r="X111" s="159">
        <v>1</v>
      </c>
      <c r="Y111" s="159" t="s">
        <v>1476</v>
      </c>
      <c r="Z111" s="159">
        <v>618520678</v>
      </c>
      <c r="AA111" s="160" t="s">
        <v>230</v>
      </c>
      <c r="AB111" s="160" t="s">
        <v>231</v>
      </c>
      <c r="AC111" s="160" t="s">
        <v>232</v>
      </c>
      <c r="AD111" s="160">
        <v>3</v>
      </c>
      <c r="AE111" s="160"/>
      <c r="AF111" s="160">
        <f t="shared" si="25"/>
        <v>21</v>
      </c>
      <c r="AG111" s="160" t="s">
        <v>233</v>
      </c>
      <c r="AH111" s="160"/>
      <c r="AI111" s="161" t="s">
        <v>234</v>
      </c>
      <c r="AJ111" s="162"/>
      <c r="AK111" s="161"/>
      <c r="AL111" s="161"/>
      <c r="AM111" s="161"/>
      <c r="AN111" s="161"/>
      <c r="AO111" s="163" t="s">
        <v>235</v>
      </c>
      <c r="AU111" s="164" t="s">
        <v>236</v>
      </c>
      <c r="AV111" s="164"/>
      <c r="AW111" s="164"/>
      <c r="AX111" s="164"/>
      <c r="AY111" s="164"/>
      <c r="AZ111" s="164"/>
      <c r="BA111" s="164"/>
      <c r="BB111" s="159" t="s">
        <v>1477</v>
      </c>
      <c r="BC111" s="163" t="s">
        <v>222</v>
      </c>
      <c r="BD111" s="163" t="s">
        <v>1474</v>
      </c>
      <c r="BE111" s="163">
        <v>31</v>
      </c>
      <c r="BF111" s="163" t="s">
        <v>1478</v>
      </c>
      <c r="BG111" s="163">
        <v>0</v>
      </c>
      <c r="BH111" s="163">
        <v>28.3</v>
      </c>
      <c r="BI111" s="163" t="s">
        <v>1479</v>
      </c>
      <c r="BJ111" s="163">
        <v>0</v>
      </c>
      <c r="BK111" s="163">
        <v>25.4</v>
      </c>
      <c r="BL111" s="163" t="s">
        <v>1480</v>
      </c>
      <c r="BM111" s="163">
        <v>0</v>
      </c>
      <c r="BN111" s="165">
        <v>23.6</v>
      </c>
      <c r="BO111" s="166" t="s">
        <v>559</v>
      </c>
      <c r="BP111" s="164"/>
      <c r="BQ111" s="164"/>
      <c r="BR111" s="164"/>
      <c r="BS111" s="164"/>
      <c r="BT111" s="164"/>
      <c r="BU111" s="164"/>
      <c r="BV111" s="164"/>
      <c r="BW111" s="164"/>
      <c r="BX111" s="164"/>
      <c r="BY111" s="164"/>
      <c r="BZ111" s="164"/>
      <c r="CA111" s="164"/>
      <c r="CB111" s="164"/>
      <c r="CC111" s="164"/>
      <c r="CD111" s="164"/>
      <c r="CE111" s="164"/>
      <c r="CF111" s="164"/>
      <c r="CG111" s="164"/>
      <c r="CH111" s="164"/>
      <c r="CI111" s="164"/>
      <c r="CJ111" s="164"/>
      <c r="CK111" s="164"/>
      <c r="CL111" s="164"/>
      <c r="CM111" s="164"/>
      <c r="CN111" s="164"/>
      <c r="CO111" s="164"/>
      <c r="CP111" s="164"/>
      <c r="CQ111" s="164"/>
      <c r="CR111" s="164"/>
      <c r="CS111" s="164"/>
      <c r="CT111" s="164"/>
      <c r="CU111" s="164"/>
      <c r="CV111" s="164"/>
      <c r="CW111" s="164"/>
      <c r="CX111" s="164"/>
      <c r="CY111" s="164"/>
      <c r="CZ111" s="164"/>
      <c r="DA111" s="167"/>
      <c r="DB111" s="168" t="s">
        <v>241</v>
      </c>
      <c r="DC111" s="163"/>
      <c r="DD111" s="163"/>
      <c r="DE111" s="163"/>
      <c r="DF111" s="163"/>
      <c r="DG111" s="163"/>
      <c r="DH111" s="163"/>
      <c r="DI111" s="163"/>
      <c r="DJ111" s="163"/>
      <c r="DK111" s="163"/>
      <c r="DL111" s="163"/>
      <c r="DM111" s="163"/>
      <c r="DN111" s="161" t="s">
        <v>241</v>
      </c>
      <c r="DO111" s="161"/>
      <c r="DP111" s="161"/>
      <c r="DQ111" s="161"/>
      <c r="DR111" s="161"/>
      <c r="DS111" s="161"/>
      <c r="DT111" s="161"/>
      <c r="DU111" s="161"/>
      <c r="DV111" s="161"/>
      <c r="DW111" s="161"/>
      <c r="DX111" s="161"/>
      <c r="DY111" s="161"/>
      <c r="DZ111" s="159" t="s">
        <v>241</v>
      </c>
      <c r="EL111" s="159" t="s">
        <v>241</v>
      </c>
      <c r="EZ111" s="159" t="s">
        <v>1441</v>
      </c>
      <c r="HN111" s="159">
        <v>91620004</v>
      </c>
      <c r="HO111" s="159" t="s">
        <v>1481</v>
      </c>
      <c r="HP111" s="159" t="s">
        <v>1482</v>
      </c>
      <c r="HR111" s="159" t="s">
        <v>244</v>
      </c>
      <c r="HS111" s="159" t="s">
        <v>245</v>
      </c>
      <c r="HT111" s="159" t="s">
        <v>264</v>
      </c>
      <c r="HV111" s="159">
        <v>132</v>
      </c>
      <c r="HW111" s="169">
        <f t="shared" si="26"/>
        <v>2.6999999999999993</v>
      </c>
      <c r="HX111" s="169">
        <f t="shared" si="27"/>
        <v>2.9000000000000021</v>
      </c>
      <c r="HY111" s="169">
        <f t="shared" si="28"/>
        <v>1.7999999999999972</v>
      </c>
      <c r="HZ111" s="169">
        <f t="shared" si="29"/>
        <v>0</v>
      </c>
      <c r="IA111" s="169">
        <f t="shared" si="30"/>
        <v>0</v>
      </c>
      <c r="IB111" s="169">
        <f t="shared" si="31"/>
        <v>0</v>
      </c>
      <c r="IC111" s="169">
        <f t="shared" si="32"/>
        <v>0</v>
      </c>
      <c r="ID111" s="169">
        <f t="shared" si="33"/>
        <v>0</v>
      </c>
      <c r="IE111" s="169">
        <f t="shared" si="34"/>
        <v>0</v>
      </c>
      <c r="IF111" s="169">
        <f t="shared" si="35"/>
        <v>0</v>
      </c>
      <c r="IG111" s="169">
        <f t="shared" si="36"/>
        <v>0</v>
      </c>
      <c r="IH111" s="169">
        <f t="shared" si="37"/>
        <v>0</v>
      </c>
      <c r="II111" s="164">
        <f t="shared" si="38"/>
        <v>2.4666666666666663</v>
      </c>
      <c r="IJ111" s="164">
        <f t="shared" si="39"/>
        <v>0</v>
      </c>
      <c r="IK111" s="164">
        <f t="shared" si="40"/>
        <v>0</v>
      </c>
      <c r="IL111" s="164">
        <f t="shared" si="41"/>
        <v>0</v>
      </c>
      <c r="IM111" s="170">
        <f>(II111/1000)*Parameters!$H$2</f>
        <v>7.2766666666666656E-5</v>
      </c>
      <c r="IN111" s="170">
        <f>(IJ111/1000)*Parameters!$H$4</f>
        <v>0</v>
      </c>
      <c r="IO111" s="170">
        <f>(IK111/1000)*Parameters!$H$3</f>
        <v>0</v>
      </c>
      <c r="IP111" s="170">
        <f>(IL111/1000)*Parameters!$H$5</f>
        <v>0</v>
      </c>
      <c r="IQ111" s="171">
        <f t="shared" si="42"/>
        <v>7.2766666666666656E-5</v>
      </c>
      <c r="IR111" s="128">
        <f t="shared" si="43"/>
        <v>1</v>
      </c>
      <c r="IS111" s="128">
        <f t="shared" si="44"/>
        <v>0</v>
      </c>
      <c r="IT111" s="128">
        <f t="shared" si="45"/>
        <v>0</v>
      </c>
      <c r="IU111" s="128">
        <f t="shared" si="46"/>
        <v>0</v>
      </c>
      <c r="IV111" s="172">
        <f t="shared" si="47"/>
        <v>44294</v>
      </c>
      <c r="IW111" s="172">
        <f t="shared" si="48"/>
        <v>44297</v>
      </c>
      <c r="IX111" s="173">
        <f>SUM(M111*Parameters!$L$2,N111*Parameters!$L$3,O111*Parameters!$L$4,P111*Parameters!$L$5)</f>
        <v>4.5999999999999996</v>
      </c>
      <c r="IY111" s="173">
        <f t="shared" si="49"/>
        <v>0.53623188405797095</v>
      </c>
    </row>
    <row r="112" spans="1:259" ht="15" customHeight="1">
      <c r="A112" s="158" t="s">
        <v>1483</v>
      </c>
      <c r="B112" s="159" t="s">
        <v>1484</v>
      </c>
      <c r="C112" s="159" t="s">
        <v>264</v>
      </c>
      <c r="D112" s="159" t="s">
        <v>221</v>
      </c>
      <c r="E112" s="159" t="s">
        <v>222</v>
      </c>
      <c r="F112" s="159" t="s">
        <v>222</v>
      </c>
      <c r="G112" s="159" t="s">
        <v>222</v>
      </c>
      <c r="H112" s="159" t="s">
        <v>1485</v>
      </c>
      <c r="I112" s="159" t="s">
        <v>1473</v>
      </c>
      <c r="J112" s="159" t="s">
        <v>1433</v>
      </c>
      <c r="K112" s="159" t="s">
        <v>1486</v>
      </c>
      <c r="L112" s="159" t="s">
        <v>1487</v>
      </c>
      <c r="M112" s="159">
        <v>2</v>
      </c>
      <c r="N112" s="159">
        <v>3</v>
      </c>
      <c r="O112" s="159">
        <v>1</v>
      </c>
      <c r="P112" s="159">
        <v>0</v>
      </c>
      <c r="Q112" s="159" t="s">
        <v>582</v>
      </c>
      <c r="R112" s="159">
        <v>0</v>
      </c>
      <c r="S112" s="159">
        <v>0</v>
      </c>
      <c r="T112" s="159">
        <v>0</v>
      </c>
      <c r="U112" s="159">
        <v>0</v>
      </c>
      <c r="V112" s="159">
        <v>0</v>
      </c>
      <c r="W112" s="159">
        <v>0</v>
      </c>
      <c r="X112" s="159">
        <v>1</v>
      </c>
      <c r="Y112" s="159" t="s">
        <v>1488</v>
      </c>
      <c r="Z112" s="159">
        <v>61807075</v>
      </c>
      <c r="AA112" s="160" t="s">
        <v>230</v>
      </c>
      <c r="AB112" s="160" t="s">
        <v>231</v>
      </c>
      <c r="AC112" s="160" t="s">
        <v>232</v>
      </c>
      <c r="AD112" s="160">
        <v>3</v>
      </c>
      <c r="AE112" s="160"/>
      <c r="AF112" s="160">
        <f t="shared" si="25"/>
        <v>21</v>
      </c>
      <c r="AG112" s="160" t="s">
        <v>233</v>
      </c>
      <c r="AH112" s="160"/>
      <c r="AI112" s="161" t="s">
        <v>234</v>
      </c>
      <c r="AJ112" s="162"/>
      <c r="AK112" s="161"/>
      <c r="AL112" s="161"/>
      <c r="AM112" s="161"/>
      <c r="AN112" s="161"/>
      <c r="AO112" s="163" t="s">
        <v>235</v>
      </c>
      <c r="AU112" s="164" t="s">
        <v>236</v>
      </c>
      <c r="AV112" s="164"/>
      <c r="AW112" s="164"/>
      <c r="AX112" s="164"/>
      <c r="AY112" s="164"/>
      <c r="AZ112" s="164"/>
      <c r="BA112" s="164"/>
      <c r="BB112" s="159" t="s">
        <v>1489</v>
      </c>
      <c r="BC112" s="163" t="s">
        <v>222</v>
      </c>
      <c r="BD112" s="163" t="s">
        <v>1486</v>
      </c>
      <c r="BE112" s="163">
        <v>18</v>
      </c>
      <c r="BF112" s="163" t="s">
        <v>1490</v>
      </c>
      <c r="BG112" s="163">
        <v>0</v>
      </c>
      <c r="BH112" s="163">
        <v>16</v>
      </c>
      <c r="BI112" s="163" t="s">
        <v>1491</v>
      </c>
      <c r="BJ112" s="163">
        <v>0</v>
      </c>
      <c r="BK112" s="163">
        <v>16</v>
      </c>
      <c r="BL112" s="163" t="s">
        <v>1492</v>
      </c>
      <c r="BM112" s="163">
        <v>0</v>
      </c>
      <c r="BN112" s="165">
        <v>10.9</v>
      </c>
      <c r="BO112" s="166" t="s">
        <v>559</v>
      </c>
      <c r="BP112" s="164"/>
      <c r="BQ112" s="164"/>
      <c r="BR112" s="164"/>
      <c r="BS112" s="164"/>
      <c r="BT112" s="164"/>
      <c r="BU112" s="164"/>
      <c r="BV112" s="164"/>
      <c r="BW112" s="164"/>
      <c r="BX112" s="164"/>
      <c r="BY112" s="164"/>
      <c r="BZ112" s="164"/>
      <c r="CA112" s="164"/>
      <c r="CB112" s="164"/>
      <c r="CC112" s="164"/>
      <c r="CD112" s="164"/>
      <c r="CE112" s="164"/>
      <c r="CF112" s="164"/>
      <c r="CG112" s="164"/>
      <c r="CH112" s="164"/>
      <c r="CI112" s="164"/>
      <c r="CJ112" s="164"/>
      <c r="CK112" s="164"/>
      <c r="CL112" s="164"/>
      <c r="CM112" s="164"/>
      <c r="CN112" s="164"/>
      <c r="CO112" s="164"/>
      <c r="CP112" s="164"/>
      <c r="CQ112" s="164"/>
      <c r="CR112" s="164"/>
      <c r="CS112" s="164"/>
      <c r="CT112" s="164"/>
      <c r="CU112" s="164"/>
      <c r="CV112" s="164"/>
      <c r="CW112" s="164"/>
      <c r="CX112" s="164"/>
      <c r="CY112" s="164"/>
      <c r="CZ112" s="164"/>
      <c r="DA112" s="167"/>
      <c r="DB112" s="168" t="s">
        <v>241</v>
      </c>
      <c r="DC112" s="163"/>
      <c r="DD112" s="163"/>
      <c r="DE112" s="163"/>
      <c r="DF112" s="163"/>
      <c r="DG112" s="163"/>
      <c r="DH112" s="163"/>
      <c r="DI112" s="163"/>
      <c r="DJ112" s="163"/>
      <c r="DK112" s="163"/>
      <c r="DL112" s="163"/>
      <c r="DM112" s="163"/>
      <c r="DN112" s="161" t="s">
        <v>241</v>
      </c>
      <c r="DO112" s="161"/>
      <c r="DP112" s="161"/>
      <c r="DQ112" s="161"/>
      <c r="DR112" s="161"/>
      <c r="DS112" s="161"/>
      <c r="DT112" s="161"/>
      <c r="DU112" s="161"/>
      <c r="DV112" s="161"/>
      <c r="DW112" s="161"/>
      <c r="DX112" s="161"/>
      <c r="DY112" s="161"/>
      <c r="DZ112" s="159" t="s">
        <v>241</v>
      </c>
      <c r="EL112" s="159" t="s">
        <v>241</v>
      </c>
      <c r="EZ112" s="159" t="s">
        <v>1441</v>
      </c>
      <c r="HN112" s="159">
        <v>91620007</v>
      </c>
      <c r="HO112" s="159" t="s">
        <v>1493</v>
      </c>
      <c r="HP112" s="159" t="s">
        <v>1494</v>
      </c>
      <c r="HR112" s="159" t="s">
        <v>244</v>
      </c>
      <c r="HS112" s="159" t="s">
        <v>245</v>
      </c>
      <c r="HT112" s="159" t="s">
        <v>264</v>
      </c>
      <c r="HV112" s="159">
        <v>133</v>
      </c>
      <c r="HW112" s="169">
        <f t="shared" si="26"/>
        <v>2</v>
      </c>
      <c r="HX112" s="169">
        <f t="shared" si="27"/>
        <v>0</v>
      </c>
      <c r="HY112" s="169">
        <f t="shared" si="28"/>
        <v>5.0999999999999996</v>
      </c>
      <c r="HZ112" s="169">
        <f t="shared" si="29"/>
        <v>0</v>
      </c>
      <c r="IA112" s="169">
        <f t="shared" si="30"/>
        <v>0</v>
      </c>
      <c r="IB112" s="169">
        <f t="shared" si="31"/>
        <v>0</v>
      </c>
      <c r="IC112" s="169">
        <f t="shared" si="32"/>
        <v>0</v>
      </c>
      <c r="ID112" s="169">
        <f t="shared" si="33"/>
        <v>0</v>
      </c>
      <c r="IE112" s="169">
        <f t="shared" si="34"/>
        <v>0</v>
      </c>
      <c r="IF112" s="169">
        <f t="shared" si="35"/>
        <v>0</v>
      </c>
      <c r="IG112" s="169">
        <f t="shared" si="36"/>
        <v>0</v>
      </c>
      <c r="IH112" s="169">
        <f t="shared" si="37"/>
        <v>0</v>
      </c>
      <c r="II112" s="164">
        <f t="shared" si="38"/>
        <v>2.3666666666666667</v>
      </c>
      <c r="IJ112" s="164">
        <f t="shared" si="39"/>
        <v>0</v>
      </c>
      <c r="IK112" s="164">
        <f t="shared" si="40"/>
        <v>0</v>
      </c>
      <c r="IL112" s="164">
        <f t="shared" si="41"/>
        <v>0</v>
      </c>
      <c r="IM112" s="170">
        <f>(II112/1000)*Parameters!$H$2</f>
        <v>6.9816666666666665E-5</v>
      </c>
      <c r="IN112" s="170">
        <f>(IJ112/1000)*Parameters!$H$4</f>
        <v>0</v>
      </c>
      <c r="IO112" s="170">
        <f>(IK112/1000)*Parameters!$H$3</f>
        <v>0</v>
      </c>
      <c r="IP112" s="170">
        <f>(IL112/1000)*Parameters!$H$5</f>
        <v>0</v>
      </c>
      <c r="IQ112" s="171">
        <f t="shared" si="42"/>
        <v>6.9816666666666665E-5</v>
      </c>
      <c r="IR112" s="128">
        <f t="shared" si="43"/>
        <v>1</v>
      </c>
      <c r="IS112" s="128">
        <f t="shared" si="44"/>
        <v>0</v>
      </c>
      <c r="IT112" s="128">
        <f t="shared" si="45"/>
        <v>0</v>
      </c>
      <c r="IU112" s="128">
        <f t="shared" si="46"/>
        <v>0</v>
      </c>
      <c r="IV112" s="172">
        <f t="shared" si="47"/>
        <v>44294</v>
      </c>
      <c r="IW112" s="172">
        <f t="shared" si="48"/>
        <v>44297</v>
      </c>
      <c r="IX112" s="173">
        <f>SUM(M112*Parameters!$L$2,N112*Parameters!$L$3,O112*Parameters!$L$4,P112*Parameters!$L$5)</f>
        <v>4.4000000000000004</v>
      </c>
      <c r="IY112" s="173">
        <f t="shared" si="49"/>
        <v>0.53787878787878785</v>
      </c>
    </row>
    <row r="113" spans="1:259" ht="15" customHeight="1">
      <c r="A113" s="158" t="s">
        <v>1495</v>
      </c>
      <c r="B113" s="159" t="s">
        <v>1496</v>
      </c>
      <c r="C113" s="159" t="s">
        <v>264</v>
      </c>
      <c r="D113" s="159" t="s">
        <v>221</v>
      </c>
      <c r="E113" s="159" t="s">
        <v>222</v>
      </c>
      <c r="F113" s="159" t="s">
        <v>222</v>
      </c>
      <c r="G113" s="159" t="s">
        <v>222</v>
      </c>
      <c r="H113" s="159" t="s">
        <v>1497</v>
      </c>
      <c r="I113" s="159" t="s">
        <v>1498</v>
      </c>
      <c r="J113" s="159" t="s">
        <v>1433</v>
      </c>
      <c r="K113" s="159" t="s">
        <v>1499</v>
      </c>
      <c r="L113" s="159" t="s">
        <v>1500</v>
      </c>
      <c r="M113" s="159">
        <v>6</v>
      </c>
      <c r="N113" s="159">
        <v>2</v>
      </c>
      <c r="O113" s="159">
        <v>1</v>
      </c>
      <c r="P113" s="159">
        <v>0</v>
      </c>
      <c r="Q113" s="159" t="s">
        <v>582</v>
      </c>
      <c r="R113" s="159">
        <v>0</v>
      </c>
      <c r="S113" s="159">
        <v>0</v>
      </c>
      <c r="T113" s="159">
        <v>0</v>
      </c>
      <c r="U113" s="159">
        <v>0</v>
      </c>
      <c r="V113" s="159">
        <v>0</v>
      </c>
      <c r="W113" s="159">
        <v>0</v>
      </c>
      <c r="X113" s="159">
        <v>1</v>
      </c>
      <c r="Y113" s="159" t="s">
        <v>1501</v>
      </c>
      <c r="Z113" s="159">
        <v>616252503</v>
      </c>
      <c r="AA113" s="160" t="s">
        <v>230</v>
      </c>
      <c r="AB113" s="160" t="s">
        <v>231</v>
      </c>
      <c r="AC113" s="160" t="s">
        <v>232</v>
      </c>
      <c r="AD113" s="160">
        <v>3</v>
      </c>
      <c r="AE113" s="160"/>
      <c r="AF113" s="160">
        <f t="shared" si="25"/>
        <v>21</v>
      </c>
      <c r="AG113" s="160" t="s">
        <v>233</v>
      </c>
      <c r="AH113" s="160"/>
      <c r="AI113" s="161" t="s">
        <v>234</v>
      </c>
      <c r="AJ113" s="162"/>
      <c r="AK113" s="161"/>
      <c r="AL113" s="161"/>
      <c r="AM113" s="161"/>
      <c r="AN113" s="161"/>
      <c r="AO113" s="163" t="s">
        <v>235</v>
      </c>
      <c r="AU113" s="164" t="s">
        <v>236</v>
      </c>
      <c r="AV113" s="164"/>
      <c r="AW113" s="164"/>
      <c r="AX113" s="164"/>
      <c r="AY113" s="164"/>
      <c r="AZ113" s="164"/>
      <c r="BA113" s="164"/>
      <c r="BB113" s="159" t="s">
        <v>1502</v>
      </c>
      <c r="BC113" s="163" t="s">
        <v>222</v>
      </c>
      <c r="BD113" s="163" t="s">
        <v>1503</v>
      </c>
      <c r="BE113" s="163">
        <v>21.7</v>
      </c>
      <c r="BF113" s="163" t="s">
        <v>1504</v>
      </c>
      <c r="BG113" s="163">
        <v>0</v>
      </c>
      <c r="BH113" s="163">
        <v>18.899999999999999</v>
      </c>
      <c r="BI113" s="163" t="s">
        <v>1505</v>
      </c>
      <c r="BJ113" s="163">
        <v>0</v>
      </c>
      <c r="BK113" s="163">
        <v>14.3</v>
      </c>
      <c r="BL113" s="163" t="s">
        <v>1506</v>
      </c>
      <c r="BM113" s="163">
        <v>0</v>
      </c>
      <c r="BN113" s="165">
        <v>14.3</v>
      </c>
      <c r="BO113" s="166" t="s">
        <v>559</v>
      </c>
      <c r="BP113" s="164"/>
      <c r="BQ113" s="164"/>
      <c r="BR113" s="164"/>
      <c r="BS113" s="164"/>
      <c r="BT113" s="164"/>
      <c r="BU113" s="164"/>
      <c r="BV113" s="164"/>
      <c r="BW113" s="164"/>
      <c r="BX113" s="164"/>
      <c r="BY113" s="164"/>
      <c r="BZ113" s="164"/>
      <c r="CA113" s="164"/>
      <c r="CB113" s="164"/>
      <c r="CC113" s="164"/>
      <c r="CD113" s="164"/>
      <c r="CE113" s="164"/>
      <c r="CF113" s="164"/>
      <c r="CG113" s="164"/>
      <c r="CH113" s="164"/>
      <c r="CI113" s="164"/>
      <c r="CJ113" s="164"/>
      <c r="CK113" s="164"/>
      <c r="CL113" s="164"/>
      <c r="CM113" s="164"/>
      <c r="CN113" s="164"/>
      <c r="CO113" s="164"/>
      <c r="CP113" s="164"/>
      <c r="CQ113" s="164"/>
      <c r="CR113" s="164"/>
      <c r="CS113" s="164"/>
      <c r="CT113" s="164"/>
      <c r="CU113" s="164"/>
      <c r="CV113" s="164"/>
      <c r="CW113" s="164"/>
      <c r="CX113" s="164"/>
      <c r="CY113" s="164"/>
      <c r="CZ113" s="164"/>
      <c r="DA113" s="167"/>
      <c r="DB113" s="168" t="s">
        <v>241</v>
      </c>
      <c r="DC113" s="163"/>
      <c r="DD113" s="163"/>
      <c r="DE113" s="163"/>
      <c r="DF113" s="163"/>
      <c r="DG113" s="163"/>
      <c r="DH113" s="163"/>
      <c r="DI113" s="163"/>
      <c r="DJ113" s="163"/>
      <c r="DK113" s="163"/>
      <c r="DL113" s="163"/>
      <c r="DM113" s="163"/>
      <c r="DN113" s="161" t="s">
        <v>241</v>
      </c>
      <c r="DO113" s="161"/>
      <c r="DP113" s="161"/>
      <c r="DQ113" s="161"/>
      <c r="DR113" s="161"/>
      <c r="DS113" s="161"/>
      <c r="DT113" s="161"/>
      <c r="DU113" s="161"/>
      <c r="DV113" s="161"/>
      <c r="DW113" s="161"/>
      <c r="DX113" s="161"/>
      <c r="DY113" s="161"/>
      <c r="DZ113" s="159" t="s">
        <v>241</v>
      </c>
      <c r="EL113" s="159" t="s">
        <v>241</v>
      </c>
      <c r="EZ113" s="159" t="s">
        <v>1441</v>
      </c>
      <c r="HN113" s="159">
        <v>91620625</v>
      </c>
      <c r="HO113" s="159" t="s">
        <v>1507</v>
      </c>
      <c r="HP113" s="159" t="s">
        <v>1508</v>
      </c>
      <c r="HR113" s="159" t="s">
        <v>244</v>
      </c>
      <c r="HS113" s="159" t="s">
        <v>245</v>
      </c>
      <c r="HT113" s="159" t="s">
        <v>264</v>
      </c>
      <c r="HV113" s="159">
        <v>134</v>
      </c>
      <c r="HW113" s="169">
        <f t="shared" si="26"/>
        <v>2.8000000000000007</v>
      </c>
      <c r="HX113" s="169">
        <f t="shared" si="27"/>
        <v>4.5999999999999979</v>
      </c>
      <c r="HY113" s="169">
        <f t="shared" si="28"/>
        <v>0</v>
      </c>
      <c r="HZ113" s="169">
        <f t="shared" si="29"/>
        <v>0</v>
      </c>
      <c r="IA113" s="169">
        <f t="shared" si="30"/>
        <v>0</v>
      </c>
      <c r="IB113" s="169">
        <f t="shared" si="31"/>
        <v>0</v>
      </c>
      <c r="IC113" s="169">
        <f t="shared" si="32"/>
        <v>0</v>
      </c>
      <c r="ID113" s="169">
        <f t="shared" si="33"/>
        <v>0</v>
      </c>
      <c r="IE113" s="169">
        <f t="shared" si="34"/>
        <v>0</v>
      </c>
      <c r="IF113" s="169">
        <f t="shared" si="35"/>
        <v>0</v>
      </c>
      <c r="IG113" s="169">
        <f t="shared" si="36"/>
        <v>0</v>
      </c>
      <c r="IH113" s="169">
        <f t="shared" si="37"/>
        <v>0</v>
      </c>
      <c r="II113" s="164">
        <f t="shared" si="38"/>
        <v>2.4666666666666663</v>
      </c>
      <c r="IJ113" s="164">
        <f t="shared" si="39"/>
        <v>0</v>
      </c>
      <c r="IK113" s="164">
        <f t="shared" si="40"/>
        <v>0</v>
      </c>
      <c r="IL113" s="164">
        <f t="shared" si="41"/>
        <v>0</v>
      </c>
      <c r="IM113" s="170">
        <f>(II113/1000)*Parameters!$H$2</f>
        <v>7.2766666666666656E-5</v>
      </c>
      <c r="IN113" s="170">
        <f>(IJ113/1000)*Parameters!$H$4</f>
        <v>0</v>
      </c>
      <c r="IO113" s="170">
        <f>(IK113/1000)*Parameters!$H$3</f>
        <v>0</v>
      </c>
      <c r="IP113" s="170">
        <f>(IL113/1000)*Parameters!$H$5</f>
        <v>0</v>
      </c>
      <c r="IQ113" s="171">
        <f t="shared" si="42"/>
        <v>7.2766666666666656E-5</v>
      </c>
      <c r="IR113" s="128">
        <f t="shared" si="43"/>
        <v>1</v>
      </c>
      <c r="IS113" s="128">
        <f t="shared" si="44"/>
        <v>0</v>
      </c>
      <c r="IT113" s="128">
        <f t="shared" si="45"/>
        <v>0</v>
      </c>
      <c r="IU113" s="128">
        <f t="shared" si="46"/>
        <v>0</v>
      </c>
      <c r="IV113" s="172">
        <f t="shared" si="47"/>
        <v>44294</v>
      </c>
      <c r="IW113" s="172">
        <f t="shared" si="48"/>
        <v>44297</v>
      </c>
      <c r="IX113" s="173">
        <f>SUM(M113*Parameters!$L$2,N113*Parameters!$L$3,O113*Parameters!$L$4,P113*Parameters!$L$5)</f>
        <v>5.6</v>
      </c>
      <c r="IY113" s="173">
        <f t="shared" si="49"/>
        <v>0.44047619047619047</v>
      </c>
    </row>
    <row r="114" spans="1:259" ht="15" customHeight="1">
      <c r="A114" s="158" t="s">
        <v>1509</v>
      </c>
      <c r="B114" s="159" t="s">
        <v>1510</v>
      </c>
      <c r="C114" s="159" t="s">
        <v>264</v>
      </c>
      <c r="D114" s="159" t="s">
        <v>221</v>
      </c>
      <c r="E114" s="159" t="s">
        <v>222</v>
      </c>
      <c r="F114" s="159" t="s">
        <v>222</v>
      </c>
      <c r="G114" s="159" t="s">
        <v>222</v>
      </c>
      <c r="H114" s="159" t="s">
        <v>1511</v>
      </c>
      <c r="I114" s="159" t="s">
        <v>1447</v>
      </c>
      <c r="J114" s="159" t="s">
        <v>1433</v>
      </c>
      <c r="K114" s="159" t="s">
        <v>1499</v>
      </c>
      <c r="L114" s="159" t="s">
        <v>1512</v>
      </c>
      <c r="M114" s="159">
        <v>2</v>
      </c>
      <c r="N114" s="159">
        <v>8</v>
      </c>
      <c r="O114" s="159">
        <v>6</v>
      </c>
      <c r="P114" s="159">
        <v>1</v>
      </c>
      <c r="Q114" s="159" t="s">
        <v>582</v>
      </c>
      <c r="R114" s="159">
        <v>0</v>
      </c>
      <c r="S114" s="159">
        <v>0</v>
      </c>
      <c r="T114" s="159">
        <v>0</v>
      </c>
      <c r="U114" s="159">
        <v>0</v>
      </c>
      <c r="V114" s="159">
        <v>0</v>
      </c>
      <c r="W114" s="159">
        <v>0</v>
      </c>
      <c r="X114" s="159">
        <v>1</v>
      </c>
      <c r="Y114" s="159" t="s">
        <v>1513</v>
      </c>
      <c r="Z114" s="159">
        <v>615842041</v>
      </c>
      <c r="AA114" s="160" t="s">
        <v>230</v>
      </c>
      <c r="AB114" s="160" t="s">
        <v>231</v>
      </c>
      <c r="AC114" s="160" t="s">
        <v>232</v>
      </c>
      <c r="AD114" s="160">
        <v>3</v>
      </c>
      <c r="AE114" s="160"/>
      <c r="AF114" s="160">
        <f t="shared" si="25"/>
        <v>21</v>
      </c>
      <c r="AG114" s="160" t="s">
        <v>233</v>
      </c>
      <c r="AH114" s="160"/>
      <c r="AI114" s="161" t="s">
        <v>234</v>
      </c>
      <c r="AJ114" s="162"/>
      <c r="AK114" s="161"/>
      <c r="AL114" s="161"/>
      <c r="AM114" s="161"/>
      <c r="AN114" s="161"/>
      <c r="AO114" s="163" t="s">
        <v>235</v>
      </c>
      <c r="AU114" s="164" t="s">
        <v>236</v>
      </c>
      <c r="AV114" s="164"/>
      <c r="AW114" s="164"/>
      <c r="AX114" s="164"/>
      <c r="AY114" s="164"/>
      <c r="AZ114" s="164"/>
      <c r="BA114" s="164"/>
      <c r="BB114" s="159" t="s">
        <v>1514</v>
      </c>
      <c r="BC114" s="163" t="s">
        <v>222</v>
      </c>
      <c r="BD114" s="163" t="s">
        <v>1515</v>
      </c>
      <c r="BE114" s="163">
        <v>27</v>
      </c>
      <c r="BF114" s="163" t="s">
        <v>1516</v>
      </c>
      <c r="BG114" s="163">
        <v>0</v>
      </c>
      <c r="BH114" s="163">
        <v>24.3</v>
      </c>
      <c r="BI114" s="163" t="s">
        <v>1517</v>
      </c>
      <c r="BJ114" s="163">
        <v>0</v>
      </c>
      <c r="BK114" s="163">
        <v>21.3</v>
      </c>
      <c r="BL114" s="163" t="s">
        <v>1518</v>
      </c>
      <c r="BM114" s="163">
        <v>0</v>
      </c>
      <c r="BN114" s="165">
        <v>19.600000000000001</v>
      </c>
      <c r="BO114" s="166" t="s">
        <v>559</v>
      </c>
      <c r="BP114" s="164"/>
      <c r="BQ114" s="164"/>
      <c r="BR114" s="164"/>
      <c r="BS114" s="164"/>
      <c r="BT114" s="164"/>
      <c r="BU114" s="164"/>
      <c r="BV114" s="164"/>
      <c r="BW114" s="164"/>
      <c r="BX114" s="164"/>
      <c r="BY114" s="164"/>
      <c r="BZ114" s="164"/>
      <c r="CA114" s="164"/>
      <c r="CB114" s="164"/>
      <c r="CC114" s="164"/>
      <c r="CD114" s="164"/>
      <c r="CE114" s="164"/>
      <c r="CF114" s="164"/>
      <c r="CG114" s="164"/>
      <c r="CH114" s="164"/>
      <c r="CI114" s="164"/>
      <c r="CJ114" s="164"/>
      <c r="CK114" s="164"/>
      <c r="CL114" s="164"/>
      <c r="CM114" s="164"/>
      <c r="CN114" s="164"/>
      <c r="CO114" s="164"/>
      <c r="CP114" s="164"/>
      <c r="CQ114" s="164"/>
      <c r="CR114" s="164"/>
      <c r="CS114" s="164"/>
      <c r="CT114" s="164"/>
      <c r="CU114" s="164"/>
      <c r="CV114" s="164"/>
      <c r="CW114" s="164"/>
      <c r="CX114" s="164"/>
      <c r="CY114" s="164"/>
      <c r="CZ114" s="164"/>
      <c r="DA114" s="167"/>
      <c r="DB114" s="168" t="s">
        <v>241</v>
      </c>
      <c r="DC114" s="163"/>
      <c r="DD114" s="163"/>
      <c r="DE114" s="163"/>
      <c r="DF114" s="163"/>
      <c r="DG114" s="163"/>
      <c r="DH114" s="163"/>
      <c r="DI114" s="163"/>
      <c r="DJ114" s="163"/>
      <c r="DK114" s="163"/>
      <c r="DL114" s="163"/>
      <c r="DM114" s="163"/>
      <c r="DN114" s="161" t="s">
        <v>241</v>
      </c>
      <c r="DO114" s="161"/>
      <c r="DP114" s="161"/>
      <c r="DQ114" s="161"/>
      <c r="DR114" s="161"/>
      <c r="DS114" s="161"/>
      <c r="DT114" s="161"/>
      <c r="DU114" s="161"/>
      <c r="DV114" s="161"/>
      <c r="DW114" s="161"/>
      <c r="DX114" s="161"/>
      <c r="DY114" s="161"/>
      <c r="DZ114" s="159" t="s">
        <v>241</v>
      </c>
      <c r="EL114" s="159" t="s">
        <v>241</v>
      </c>
      <c r="EZ114" s="159" t="s">
        <v>1441</v>
      </c>
      <c r="HN114" s="159">
        <v>91621476</v>
      </c>
      <c r="HO114" s="159" t="s">
        <v>1519</v>
      </c>
      <c r="HP114" s="159" t="s">
        <v>1520</v>
      </c>
      <c r="HR114" s="159" t="s">
        <v>244</v>
      </c>
      <c r="HS114" s="159" t="s">
        <v>245</v>
      </c>
      <c r="HT114" s="159" t="s">
        <v>264</v>
      </c>
      <c r="HV114" s="159">
        <v>135</v>
      </c>
      <c r="HW114" s="169">
        <f t="shared" si="26"/>
        <v>2.6999999999999993</v>
      </c>
      <c r="HX114" s="169">
        <f t="shared" si="27"/>
        <v>3</v>
      </c>
      <c r="HY114" s="169">
        <f t="shared" si="28"/>
        <v>1.6999999999999993</v>
      </c>
      <c r="HZ114" s="169">
        <f t="shared" si="29"/>
        <v>0</v>
      </c>
      <c r="IA114" s="169">
        <f t="shared" si="30"/>
        <v>0</v>
      </c>
      <c r="IB114" s="169">
        <f t="shared" si="31"/>
        <v>0</v>
      </c>
      <c r="IC114" s="169">
        <f t="shared" si="32"/>
        <v>0</v>
      </c>
      <c r="ID114" s="169">
        <f t="shared" si="33"/>
        <v>0</v>
      </c>
      <c r="IE114" s="169">
        <f t="shared" si="34"/>
        <v>0</v>
      </c>
      <c r="IF114" s="169">
        <f t="shared" si="35"/>
        <v>0</v>
      </c>
      <c r="IG114" s="169">
        <f t="shared" si="36"/>
        <v>0</v>
      </c>
      <c r="IH114" s="169">
        <f t="shared" si="37"/>
        <v>0</v>
      </c>
      <c r="II114" s="164">
        <f t="shared" si="38"/>
        <v>2.4666666666666663</v>
      </c>
      <c r="IJ114" s="164">
        <f t="shared" si="39"/>
        <v>0</v>
      </c>
      <c r="IK114" s="164">
        <f t="shared" si="40"/>
        <v>0</v>
      </c>
      <c r="IL114" s="164">
        <f t="shared" si="41"/>
        <v>0</v>
      </c>
      <c r="IM114" s="170">
        <f>(II114/1000)*Parameters!$H$2</f>
        <v>7.2766666666666656E-5</v>
      </c>
      <c r="IN114" s="170">
        <f>(IJ114/1000)*Parameters!$H$4</f>
        <v>0</v>
      </c>
      <c r="IO114" s="170">
        <f>(IK114/1000)*Parameters!$H$3</f>
        <v>0</v>
      </c>
      <c r="IP114" s="170">
        <f>(IL114/1000)*Parameters!$H$5</f>
        <v>0</v>
      </c>
      <c r="IQ114" s="171">
        <f t="shared" si="42"/>
        <v>7.2766666666666656E-5</v>
      </c>
      <c r="IR114" s="128">
        <f t="shared" si="43"/>
        <v>1</v>
      </c>
      <c r="IS114" s="128">
        <f t="shared" si="44"/>
        <v>0</v>
      </c>
      <c r="IT114" s="128">
        <f t="shared" si="45"/>
        <v>0</v>
      </c>
      <c r="IU114" s="128">
        <f t="shared" si="46"/>
        <v>0</v>
      </c>
      <c r="IV114" s="172">
        <f t="shared" si="47"/>
        <v>44294</v>
      </c>
      <c r="IW114" s="172">
        <f t="shared" si="48"/>
        <v>44297</v>
      </c>
      <c r="IX114" s="173">
        <f>SUM(M114*Parameters!$L$2,N114*Parameters!$L$3,O114*Parameters!$L$4,P114*Parameters!$L$5)</f>
        <v>14.200000000000001</v>
      </c>
      <c r="IY114" s="173">
        <f t="shared" si="49"/>
        <v>0.17370892018779338</v>
      </c>
    </row>
    <row r="115" spans="1:259" ht="15" customHeight="1">
      <c r="A115" s="158" t="s">
        <v>1521</v>
      </c>
      <c r="B115" s="159" t="s">
        <v>1522</v>
      </c>
      <c r="C115" s="159" t="s">
        <v>264</v>
      </c>
      <c r="D115" s="159" t="s">
        <v>221</v>
      </c>
      <c r="E115" s="159" t="s">
        <v>222</v>
      </c>
      <c r="F115" s="159" t="s">
        <v>222</v>
      </c>
      <c r="G115" s="159" t="s">
        <v>222</v>
      </c>
      <c r="H115" s="159" t="s">
        <v>408</v>
      </c>
      <c r="I115" s="159" t="s">
        <v>1523</v>
      </c>
      <c r="J115" s="159" t="s">
        <v>1433</v>
      </c>
      <c r="K115" s="159" t="s">
        <v>1524</v>
      </c>
      <c r="L115" s="159" t="s">
        <v>1525</v>
      </c>
      <c r="M115" s="159">
        <v>0</v>
      </c>
      <c r="N115" s="159">
        <v>2</v>
      </c>
      <c r="O115" s="159">
        <v>1</v>
      </c>
      <c r="P115" s="159">
        <v>0</v>
      </c>
      <c r="Q115" s="159" t="s">
        <v>301</v>
      </c>
      <c r="R115" s="159">
        <v>0</v>
      </c>
      <c r="S115" s="159">
        <v>1</v>
      </c>
      <c r="T115" s="159">
        <v>0</v>
      </c>
      <c r="U115" s="159">
        <v>0</v>
      </c>
      <c r="V115" s="159">
        <v>0</v>
      </c>
      <c r="W115" s="159">
        <v>0</v>
      </c>
      <c r="X115" s="159">
        <v>0</v>
      </c>
      <c r="Y115" s="159" t="s">
        <v>1526</v>
      </c>
      <c r="Z115" s="159">
        <v>617664499</v>
      </c>
      <c r="AA115" s="160" t="s">
        <v>230</v>
      </c>
      <c r="AB115" s="160" t="s">
        <v>231</v>
      </c>
      <c r="AC115" s="160" t="s">
        <v>232</v>
      </c>
      <c r="AD115" s="160">
        <v>3</v>
      </c>
      <c r="AE115" s="160"/>
      <c r="AF115" s="160">
        <f t="shared" si="25"/>
        <v>21</v>
      </c>
      <c r="AG115" s="160" t="s">
        <v>233</v>
      </c>
      <c r="AH115" s="160"/>
      <c r="AI115" s="161" t="s">
        <v>234</v>
      </c>
      <c r="AJ115" s="162"/>
      <c r="AK115" s="161"/>
      <c r="AL115" s="161"/>
      <c r="AM115" s="161"/>
      <c r="AN115" s="161"/>
      <c r="AO115" s="163" t="s">
        <v>235</v>
      </c>
      <c r="AU115" s="164" t="s">
        <v>236</v>
      </c>
      <c r="AV115" s="164"/>
      <c r="AW115" s="164"/>
      <c r="AX115" s="164"/>
      <c r="AY115" s="164"/>
      <c r="AZ115" s="164"/>
      <c r="BA115" s="164"/>
      <c r="BB115" s="159" t="s">
        <v>1527</v>
      </c>
      <c r="BC115" s="163" t="s">
        <v>222</v>
      </c>
      <c r="BD115" s="163" t="s">
        <v>1524</v>
      </c>
      <c r="BE115" s="163">
        <v>13</v>
      </c>
      <c r="BF115" s="163" t="s">
        <v>1528</v>
      </c>
      <c r="BG115" s="163">
        <v>0</v>
      </c>
      <c r="BH115" s="163">
        <v>11.4</v>
      </c>
      <c r="BI115" s="163" t="s">
        <v>1529</v>
      </c>
      <c r="BJ115" s="163">
        <v>0</v>
      </c>
      <c r="BK115" s="163">
        <v>10.8</v>
      </c>
      <c r="BL115" s="163" t="s">
        <v>1530</v>
      </c>
      <c r="BM115" s="163">
        <v>0</v>
      </c>
      <c r="BN115" s="165">
        <v>9.6999999999999993</v>
      </c>
      <c r="BO115" s="166" t="s">
        <v>559</v>
      </c>
      <c r="BP115" s="164"/>
      <c r="BQ115" s="164"/>
      <c r="BR115" s="164"/>
      <c r="BS115" s="164"/>
      <c r="BT115" s="164"/>
      <c r="BU115" s="164"/>
      <c r="BV115" s="164"/>
      <c r="BW115" s="164"/>
      <c r="BX115" s="164"/>
      <c r="BY115" s="164"/>
      <c r="BZ115" s="164"/>
      <c r="CA115" s="164"/>
      <c r="CB115" s="164"/>
      <c r="CC115" s="164"/>
      <c r="CD115" s="164"/>
      <c r="CE115" s="164"/>
      <c r="CF115" s="164"/>
      <c r="CG115" s="164"/>
      <c r="CH115" s="164"/>
      <c r="CI115" s="164"/>
      <c r="CJ115" s="164"/>
      <c r="CK115" s="164"/>
      <c r="CL115" s="164"/>
      <c r="CM115" s="164"/>
      <c r="CN115" s="164"/>
      <c r="CO115" s="164"/>
      <c r="CP115" s="164"/>
      <c r="CQ115" s="164"/>
      <c r="CR115" s="164"/>
      <c r="CS115" s="164"/>
      <c r="CT115" s="164"/>
      <c r="CU115" s="164"/>
      <c r="CV115" s="164"/>
      <c r="CW115" s="164"/>
      <c r="CX115" s="164"/>
      <c r="CY115" s="164"/>
      <c r="CZ115" s="164"/>
      <c r="DA115" s="167"/>
      <c r="DB115" s="168" t="s">
        <v>241</v>
      </c>
      <c r="DC115" s="163"/>
      <c r="DD115" s="163"/>
      <c r="DE115" s="163"/>
      <c r="DF115" s="163"/>
      <c r="DG115" s="163"/>
      <c r="DH115" s="163"/>
      <c r="DI115" s="163"/>
      <c r="DJ115" s="163"/>
      <c r="DK115" s="163"/>
      <c r="DL115" s="163"/>
      <c r="DM115" s="163"/>
      <c r="DN115" s="161" t="s">
        <v>241</v>
      </c>
      <c r="DO115" s="161"/>
      <c r="DP115" s="161"/>
      <c r="DQ115" s="161"/>
      <c r="DR115" s="161"/>
      <c r="DS115" s="161"/>
      <c r="DT115" s="161"/>
      <c r="DU115" s="161"/>
      <c r="DV115" s="161"/>
      <c r="DW115" s="161"/>
      <c r="DX115" s="161"/>
      <c r="DY115" s="161"/>
      <c r="DZ115" s="159" t="s">
        <v>241</v>
      </c>
      <c r="EL115" s="159" t="s">
        <v>241</v>
      </c>
      <c r="EZ115" s="159" t="s">
        <v>1441</v>
      </c>
      <c r="HN115" s="159">
        <v>91626526</v>
      </c>
      <c r="HO115" s="159" t="s">
        <v>1531</v>
      </c>
      <c r="HP115" s="159" t="s">
        <v>1532</v>
      </c>
      <c r="HR115" s="159" t="s">
        <v>244</v>
      </c>
      <c r="HS115" s="159" t="s">
        <v>245</v>
      </c>
      <c r="HT115" s="159" t="s">
        <v>264</v>
      </c>
      <c r="HV115" s="159">
        <v>136</v>
      </c>
      <c r="HW115" s="169">
        <f t="shared" si="26"/>
        <v>1.5999999999999996</v>
      </c>
      <c r="HX115" s="169">
        <f t="shared" si="27"/>
        <v>0.59999999999999964</v>
      </c>
      <c r="HY115" s="169">
        <f t="shared" si="28"/>
        <v>1.1000000000000014</v>
      </c>
      <c r="HZ115" s="169">
        <f t="shared" si="29"/>
        <v>0</v>
      </c>
      <c r="IA115" s="169">
        <f t="shared" si="30"/>
        <v>0</v>
      </c>
      <c r="IB115" s="169">
        <f t="shared" si="31"/>
        <v>0</v>
      </c>
      <c r="IC115" s="169">
        <f t="shared" si="32"/>
        <v>0</v>
      </c>
      <c r="ID115" s="169">
        <f t="shared" si="33"/>
        <v>0</v>
      </c>
      <c r="IE115" s="169">
        <f t="shared" si="34"/>
        <v>0</v>
      </c>
      <c r="IF115" s="169">
        <f t="shared" si="35"/>
        <v>0</v>
      </c>
      <c r="IG115" s="169">
        <f t="shared" si="36"/>
        <v>0</v>
      </c>
      <c r="IH115" s="169">
        <f t="shared" si="37"/>
        <v>0</v>
      </c>
      <c r="II115" s="164">
        <f t="shared" si="38"/>
        <v>1.1000000000000003</v>
      </c>
      <c r="IJ115" s="164">
        <f t="shared" si="39"/>
        <v>0</v>
      </c>
      <c r="IK115" s="164">
        <f t="shared" si="40"/>
        <v>0</v>
      </c>
      <c r="IL115" s="164">
        <f t="shared" si="41"/>
        <v>0</v>
      </c>
      <c r="IM115" s="170">
        <f>(II115/1000)*Parameters!$H$2</f>
        <v>3.2450000000000009E-5</v>
      </c>
      <c r="IN115" s="170">
        <f>(IJ115/1000)*Parameters!$H$4</f>
        <v>0</v>
      </c>
      <c r="IO115" s="170">
        <f>(IK115/1000)*Parameters!$H$3</f>
        <v>0</v>
      </c>
      <c r="IP115" s="170">
        <f>(IL115/1000)*Parameters!$H$5</f>
        <v>0</v>
      </c>
      <c r="IQ115" s="171">
        <f t="shared" si="42"/>
        <v>3.2450000000000009E-5</v>
      </c>
      <c r="IR115" s="128">
        <f t="shared" si="43"/>
        <v>1</v>
      </c>
      <c r="IS115" s="128">
        <f t="shared" si="44"/>
        <v>0</v>
      </c>
      <c r="IT115" s="128">
        <f t="shared" si="45"/>
        <v>0</v>
      </c>
      <c r="IU115" s="128">
        <f t="shared" si="46"/>
        <v>0</v>
      </c>
      <c r="IV115" s="172">
        <f t="shared" si="47"/>
        <v>44294</v>
      </c>
      <c r="IW115" s="172">
        <f t="shared" si="48"/>
        <v>44297</v>
      </c>
      <c r="IX115" s="173">
        <f>SUM(M115*Parameters!$L$2,N115*Parameters!$L$3,O115*Parameters!$L$4,P115*Parameters!$L$5)</f>
        <v>2.6</v>
      </c>
      <c r="IY115" s="173">
        <f t="shared" si="49"/>
        <v>0.42307692307692318</v>
      </c>
    </row>
    <row r="116" spans="1:259" ht="15" customHeight="1">
      <c r="A116" s="158" t="s">
        <v>1533</v>
      </c>
      <c r="B116" s="159" t="s">
        <v>1534</v>
      </c>
      <c r="C116" s="159" t="s">
        <v>264</v>
      </c>
      <c r="D116" s="159" t="s">
        <v>221</v>
      </c>
      <c r="E116" s="159" t="s">
        <v>222</v>
      </c>
      <c r="F116" s="159" t="s">
        <v>222</v>
      </c>
      <c r="G116" s="159" t="s">
        <v>222</v>
      </c>
      <c r="H116" s="159" t="s">
        <v>1390</v>
      </c>
      <c r="I116" s="159" t="s">
        <v>1535</v>
      </c>
      <c r="J116" s="159" t="s">
        <v>1433</v>
      </c>
      <c r="K116" s="159" t="s">
        <v>1536</v>
      </c>
      <c r="L116" s="159" t="s">
        <v>1537</v>
      </c>
      <c r="M116" s="159">
        <v>1</v>
      </c>
      <c r="N116" s="159">
        <v>2</v>
      </c>
      <c r="O116" s="159">
        <v>2</v>
      </c>
      <c r="P116" s="159">
        <v>0</v>
      </c>
      <c r="Q116" s="159" t="s">
        <v>301</v>
      </c>
      <c r="R116" s="159">
        <v>0</v>
      </c>
      <c r="S116" s="159">
        <v>1</v>
      </c>
      <c r="T116" s="159">
        <v>0</v>
      </c>
      <c r="U116" s="159">
        <v>0</v>
      </c>
      <c r="V116" s="159">
        <v>0</v>
      </c>
      <c r="W116" s="159">
        <v>0</v>
      </c>
      <c r="X116" s="159">
        <v>0</v>
      </c>
      <c r="Y116" s="159" t="s">
        <v>1538</v>
      </c>
      <c r="Z116" s="159">
        <v>907347768</v>
      </c>
      <c r="AA116" s="160" t="s">
        <v>230</v>
      </c>
      <c r="AB116" s="160" t="s">
        <v>231</v>
      </c>
      <c r="AC116" s="160" t="s">
        <v>232</v>
      </c>
      <c r="AD116" s="160">
        <v>3</v>
      </c>
      <c r="AE116" s="160"/>
      <c r="AF116" s="160">
        <f t="shared" si="25"/>
        <v>21</v>
      </c>
      <c r="AG116" s="160" t="s">
        <v>233</v>
      </c>
      <c r="AH116" s="160"/>
      <c r="AI116" s="161" t="s">
        <v>234</v>
      </c>
      <c r="AJ116" s="162"/>
      <c r="AK116" s="161"/>
      <c r="AL116" s="161"/>
      <c r="AM116" s="161"/>
      <c r="AN116" s="161"/>
      <c r="AO116" s="163" t="s">
        <v>235</v>
      </c>
      <c r="AU116" s="164" t="s">
        <v>236</v>
      </c>
      <c r="AV116" s="164"/>
      <c r="AW116" s="164"/>
      <c r="AX116" s="164"/>
      <c r="AY116" s="164"/>
      <c r="AZ116" s="164"/>
      <c r="BA116" s="164"/>
      <c r="BB116" s="159" t="s">
        <v>1539</v>
      </c>
      <c r="BC116" s="163" t="s">
        <v>222</v>
      </c>
      <c r="BD116" s="163" t="s">
        <v>1536</v>
      </c>
      <c r="BE116" s="163">
        <v>13.5</v>
      </c>
      <c r="BF116" s="163" t="s">
        <v>1540</v>
      </c>
      <c r="BG116" s="163">
        <v>0</v>
      </c>
      <c r="BH116" s="163">
        <v>12</v>
      </c>
      <c r="BI116" s="163" t="s">
        <v>1541</v>
      </c>
      <c r="BJ116" s="163">
        <v>0</v>
      </c>
      <c r="BK116" s="163">
        <v>10</v>
      </c>
      <c r="BL116" s="163" t="s">
        <v>1542</v>
      </c>
      <c r="BM116" s="163">
        <v>0</v>
      </c>
      <c r="BN116" s="165">
        <v>8.9</v>
      </c>
      <c r="BO116" s="166" t="s">
        <v>559</v>
      </c>
      <c r="BP116" s="164"/>
      <c r="BQ116" s="164"/>
      <c r="BR116" s="164"/>
      <c r="BS116" s="164"/>
      <c r="BT116" s="164"/>
      <c r="BU116" s="164"/>
      <c r="BV116" s="164"/>
      <c r="BW116" s="164"/>
      <c r="BX116" s="164"/>
      <c r="BY116" s="164"/>
      <c r="BZ116" s="164"/>
      <c r="CA116" s="164"/>
      <c r="CB116" s="164"/>
      <c r="CC116" s="164"/>
      <c r="CD116" s="164"/>
      <c r="CE116" s="164"/>
      <c r="CF116" s="164"/>
      <c r="CG116" s="164"/>
      <c r="CH116" s="164"/>
      <c r="CI116" s="164"/>
      <c r="CJ116" s="164"/>
      <c r="CK116" s="164"/>
      <c r="CL116" s="164"/>
      <c r="CM116" s="164"/>
      <c r="CN116" s="164"/>
      <c r="CO116" s="164"/>
      <c r="CP116" s="164"/>
      <c r="CQ116" s="164"/>
      <c r="CR116" s="164"/>
      <c r="CS116" s="164"/>
      <c r="CT116" s="164"/>
      <c r="CU116" s="164"/>
      <c r="CV116" s="164"/>
      <c r="CW116" s="164"/>
      <c r="CX116" s="164"/>
      <c r="CY116" s="164"/>
      <c r="CZ116" s="164"/>
      <c r="DA116" s="167"/>
      <c r="DB116" s="168" t="s">
        <v>241</v>
      </c>
      <c r="DC116" s="163"/>
      <c r="DD116" s="163"/>
      <c r="DE116" s="163"/>
      <c r="DF116" s="163"/>
      <c r="DG116" s="163"/>
      <c r="DH116" s="163"/>
      <c r="DI116" s="163"/>
      <c r="DJ116" s="163"/>
      <c r="DK116" s="163"/>
      <c r="DL116" s="163"/>
      <c r="DM116" s="163"/>
      <c r="DN116" s="161" t="s">
        <v>241</v>
      </c>
      <c r="DO116" s="161"/>
      <c r="DP116" s="161"/>
      <c r="DQ116" s="161"/>
      <c r="DR116" s="161"/>
      <c r="DS116" s="161"/>
      <c r="DT116" s="161"/>
      <c r="DU116" s="161"/>
      <c r="DV116" s="161"/>
      <c r="DW116" s="161"/>
      <c r="DX116" s="161"/>
      <c r="DY116" s="161"/>
      <c r="DZ116" s="159" t="s">
        <v>241</v>
      </c>
      <c r="EL116" s="159" t="s">
        <v>241</v>
      </c>
      <c r="EZ116" s="159" t="s">
        <v>1441</v>
      </c>
      <c r="HN116" s="159">
        <v>91627389</v>
      </c>
      <c r="HO116" s="159" t="s">
        <v>1543</v>
      </c>
      <c r="HP116" s="159" t="s">
        <v>1544</v>
      </c>
      <c r="HR116" s="159" t="s">
        <v>244</v>
      </c>
      <c r="HS116" s="159" t="s">
        <v>245</v>
      </c>
      <c r="HT116" s="159" t="s">
        <v>264</v>
      </c>
      <c r="HV116" s="159">
        <v>137</v>
      </c>
      <c r="HW116" s="169">
        <f t="shared" si="26"/>
        <v>1.5</v>
      </c>
      <c r="HX116" s="169">
        <f t="shared" si="27"/>
        <v>2</v>
      </c>
      <c r="HY116" s="169">
        <f t="shared" si="28"/>
        <v>1.0999999999999996</v>
      </c>
      <c r="HZ116" s="169">
        <f t="shared" si="29"/>
        <v>0</v>
      </c>
      <c r="IA116" s="169">
        <f t="shared" si="30"/>
        <v>0</v>
      </c>
      <c r="IB116" s="169">
        <f t="shared" si="31"/>
        <v>0</v>
      </c>
      <c r="IC116" s="169">
        <f t="shared" si="32"/>
        <v>0</v>
      </c>
      <c r="ID116" s="169">
        <f t="shared" si="33"/>
        <v>0</v>
      </c>
      <c r="IE116" s="169">
        <f t="shared" si="34"/>
        <v>0</v>
      </c>
      <c r="IF116" s="169">
        <f t="shared" si="35"/>
        <v>0</v>
      </c>
      <c r="IG116" s="169">
        <f t="shared" si="36"/>
        <v>0</v>
      </c>
      <c r="IH116" s="169">
        <f t="shared" si="37"/>
        <v>0</v>
      </c>
      <c r="II116" s="164">
        <f t="shared" si="38"/>
        <v>1.5333333333333332</v>
      </c>
      <c r="IJ116" s="164">
        <f t="shared" si="39"/>
        <v>0</v>
      </c>
      <c r="IK116" s="164">
        <f t="shared" si="40"/>
        <v>0</v>
      </c>
      <c r="IL116" s="164">
        <f t="shared" si="41"/>
        <v>0</v>
      </c>
      <c r="IM116" s="170">
        <f>(II116/1000)*Parameters!$H$2</f>
        <v>4.5233333333333326E-5</v>
      </c>
      <c r="IN116" s="170">
        <f>(IJ116/1000)*Parameters!$H$4</f>
        <v>0</v>
      </c>
      <c r="IO116" s="170">
        <f>(IK116/1000)*Parameters!$H$3</f>
        <v>0</v>
      </c>
      <c r="IP116" s="170">
        <f>(IL116/1000)*Parameters!$H$5</f>
        <v>0</v>
      </c>
      <c r="IQ116" s="171">
        <f t="shared" si="42"/>
        <v>4.5233333333333326E-5</v>
      </c>
      <c r="IR116" s="128">
        <f t="shared" si="43"/>
        <v>1</v>
      </c>
      <c r="IS116" s="128">
        <f t="shared" si="44"/>
        <v>0</v>
      </c>
      <c r="IT116" s="128">
        <f t="shared" si="45"/>
        <v>0</v>
      </c>
      <c r="IU116" s="128">
        <f t="shared" si="46"/>
        <v>0</v>
      </c>
      <c r="IV116" s="172">
        <f t="shared" si="47"/>
        <v>44294</v>
      </c>
      <c r="IW116" s="172">
        <f t="shared" si="48"/>
        <v>44297</v>
      </c>
      <c r="IX116" s="173">
        <f>SUM(M116*Parameters!$L$2,N116*Parameters!$L$3,O116*Parameters!$L$4,P116*Parameters!$L$5)</f>
        <v>4.0999999999999996</v>
      </c>
      <c r="IY116" s="173">
        <f t="shared" si="49"/>
        <v>0.37398373983739835</v>
      </c>
    </row>
    <row r="117" spans="1:259" ht="15" customHeight="1">
      <c r="A117" s="158" t="s">
        <v>1545</v>
      </c>
      <c r="B117" s="159" t="s">
        <v>1546</v>
      </c>
      <c r="C117" s="159" t="s">
        <v>264</v>
      </c>
      <c r="D117" s="159" t="s">
        <v>221</v>
      </c>
      <c r="E117" s="159" t="s">
        <v>222</v>
      </c>
      <c r="F117" s="159" t="s">
        <v>222</v>
      </c>
      <c r="G117" s="159" t="s">
        <v>222</v>
      </c>
      <c r="H117" s="159" t="s">
        <v>849</v>
      </c>
      <c r="I117" s="159" t="s">
        <v>1547</v>
      </c>
      <c r="J117" s="159" t="s">
        <v>1433</v>
      </c>
      <c r="K117" s="159" t="s">
        <v>1515</v>
      </c>
      <c r="L117" s="159" t="s">
        <v>1548</v>
      </c>
      <c r="M117" s="159">
        <v>1</v>
      </c>
      <c r="N117" s="159">
        <v>2</v>
      </c>
      <c r="O117" s="159">
        <v>2</v>
      </c>
      <c r="P117" s="159">
        <v>1</v>
      </c>
      <c r="Q117" s="159" t="s">
        <v>253</v>
      </c>
      <c r="R117" s="159">
        <v>0</v>
      </c>
      <c r="S117" s="159">
        <v>0</v>
      </c>
      <c r="T117" s="159">
        <v>0</v>
      </c>
      <c r="U117" s="159">
        <v>0</v>
      </c>
      <c r="V117" s="159">
        <v>0</v>
      </c>
      <c r="W117" s="159">
        <v>1</v>
      </c>
      <c r="X117" s="159">
        <v>0</v>
      </c>
      <c r="Y117" s="159" t="s">
        <v>1549</v>
      </c>
      <c r="Z117" s="159">
        <v>633347515</v>
      </c>
      <c r="AA117" s="160" t="s">
        <v>230</v>
      </c>
      <c r="AB117" s="160" t="s">
        <v>231</v>
      </c>
      <c r="AC117" s="160" t="s">
        <v>232</v>
      </c>
      <c r="AD117" s="160">
        <v>3</v>
      </c>
      <c r="AE117" s="160"/>
      <c r="AF117" s="160">
        <f t="shared" si="25"/>
        <v>21</v>
      </c>
      <c r="AG117" s="160" t="s">
        <v>233</v>
      </c>
      <c r="AH117" s="160"/>
      <c r="AI117" s="161" t="s">
        <v>234</v>
      </c>
      <c r="AJ117" s="162"/>
      <c r="AK117" s="161"/>
      <c r="AL117" s="161"/>
      <c r="AM117" s="161"/>
      <c r="AN117" s="161"/>
      <c r="AO117" s="163" t="s">
        <v>235</v>
      </c>
      <c r="AU117" s="164" t="s">
        <v>236</v>
      </c>
      <c r="AV117" s="164"/>
      <c r="AW117" s="164"/>
      <c r="AX117" s="164"/>
      <c r="AY117" s="164"/>
      <c r="AZ117" s="164"/>
      <c r="BA117" s="164"/>
      <c r="BB117" s="159" t="s">
        <v>1550</v>
      </c>
      <c r="BC117" s="163" t="s">
        <v>222</v>
      </c>
      <c r="BD117" s="163" t="s">
        <v>1515</v>
      </c>
      <c r="BE117" s="163">
        <v>10</v>
      </c>
      <c r="BF117" s="163" t="s">
        <v>1516</v>
      </c>
      <c r="BG117" s="163">
        <v>0</v>
      </c>
      <c r="BH117" s="163">
        <v>7.94</v>
      </c>
      <c r="BI117" s="163" t="s">
        <v>1551</v>
      </c>
      <c r="BJ117" s="163">
        <v>0</v>
      </c>
      <c r="BK117" s="163">
        <v>5.4349999999999996</v>
      </c>
      <c r="BL117" s="163" t="s">
        <v>1552</v>
      </c>
      <c r="BM117" s="163">
        <v>0</v>
      </c>
      <c r="BN117" s="165">
        <v>3.9260000000000002</v>
      </c>
      <c r="BO117" s="166" t="s">
        <v>559</v>
      </c>
      <c r="BP117" s="164"/>
      <c r="BQ117" s="164"/>
      <c r="BR117" s="164"/>
      <c r="BS117" s="164"/>
      <c r="BT117" s="164"/>
      <c r="BU117" s="164"/>
      <c r="BV117" s="164"/>
      <c r="BW117" s="164"/>
      <c r="BX117" s="164"/>
      <c r="BY117" s="164"/>
      <c r="BZ117" s="164"/>
      <c r="CA117" s="164"/>
      <c r="CB117" s="164"/>
      <c r="CC117" s="164"/>
      <c r="CD117" s="164"/>
      <c r="CE117" s="164"/>
      <c r="CF117" s="164"/>
      <c r="CG117" s="164"/>
      <c r="CH117" s="164"/>
      <c r="CI117" s="164"/>
      <c r="CJ117" s="164"/>
      <c r="CK117" s="164"/>
      <c r="CL117" s="164"/>
      <c r="CM117" s="164"/>
      <c r="CN117" s="164"/>
      <c r="CO117" s="164"/>
      <c r="CP117" s="164"/>
      <c r="CQ117" s="164"/>
      <c r="CR117" s="164"/>
      <c r="CS117" s="164"/>
      <c r="CT117" s="164"/>
      <c r="CU117" s="164"/>
      <c r="CV117" s="164"/>
      <c r="CW117" s="164"/>
      <c r="CX117" s="164"/>
      <c r="CY117" s="164"/>
      <c r="CZ117" s="164"/>
      <c r="DA117" s="167"/>
      <c r="DB117" s="168" t="s">
        <v>241</v>
      </c>
      <c r="DC117" s="163"/>
      <c r="DD117" s="163"/>
      <c r="DE117" s="163"/>
      <c r="DF117" s="163"/>
      <c r="DG117" s="163"/>
      <c r="DH117" s="163"/>
      <c r="DI117" s="163"/>
      <c r="DJ117" s="163"/>
      <c r="DK117" s="163"/>
      <c r="DL117" s="163"/>
      <c r="DM117" s="163"/>
      <c r="DN117" s="161" t="s">
        <v>241</v>
      </c>
      <c r="DO117" s="161"/>
      <c r="DP117" s="161"/>
      <c r="DQ117" s="161"/>
      <c r="DR117" s="161"/>
      <c r="DS117" s="161"/>
      <c r="DT117" s="161"/>
      <c r="DU117" s="161"/>
      <c r="DV117" s="161"/>
      <c r="DW117" s="161"/>
      <c r="DX117" s="161"/>
      <c r="DY117" s="161"/>
      <c r="DZ117" s="159" t="s">
        <v>241</v>
      </c>
      <c r="EL117" s="159" t="s">
        <v>241</v>
      </c>
      <c r="EZ117" s="159" t="s">
        <v>1441</v>
      </c>
      <c r="HN117" s="159">
        <v>91632100</v>
      </c>
      <c r="HO117" s="159" t="s">
        <v>1553</v>
      </c>
      <c r="HP117" s="159" t="s">
        <v>1554</v>
      </c>
      <c r="HR117" s="159" t="s">
        <v>244</v>
      </c>
      <c r="HS117" s="159" t="s">
        <v>245</v>
      </c>
      <c r="HT117" s="159" t="s">
        <v>264</v>
      </c>
      <c r="HV117" s="159">
        <v>138</v>
      </c>
      <c r="HW117" s="169">
        <f t="shared" si="26"/>
        <v>2.0599999999999996</v>
      </c>
      <c r="HX117" s="169">
        <f t="shared" si="27"/>
        <v>2.5050000000000008</v>
      </c>
      <c r="HY117" s="169">
        <f t="shared" si="28"/>
        <v>1.5089999999999995</v>
      </c>
      <c r="HZ117" s="169">
        <f t="shared" si="29"/>
        <v>0</v>
      </c>
      <c r="IA117" s="169">
        <f t="shared" si="30"/>
        <v>0</v>
      </c>
      <c r="IB117" s="169">
        <f t="shared" si="31"/>
        <v>0</v>
      </c>
      <c r="IC117" s="169">
        <f t="shared" si="32"/>
        <v>0</v>
      </c>
      <c r="ID117" s="169">
        <f t="shared" si="33"/>
        <v>0</v>
      </c>
      <c r="IE117" s="169">
        <f t="shared" si="34"/>
        <v>0</v>
      </c>
      <c r="IF117" s="169">
        <f t="shared" si="35"/>
        <v>0</v>
      </c>
      <c r="IG117" s="169">
        <f t="shared" si="36"/>
        <v>0</v>
      </c>
      <c r="IH117" s="169">
        <f t="shared" si="37"/>
        <v>0</v>
      </c>
      <c r="II117" s="164">
        <f t="shared" si="38"/>
        <v>2.0246666666666666</v>
      </c>
      <c r="IJ117" s="164">
        <f t="shared" si="39"/>
        <v>0</v>
      </c>
      <c r="IK117" s="164">
        <f t="shared" si="40"/>
        <v>0</v>
      </c>
      <c r="IL117" s="164">
        <f t="shared" si="41"/>
        <v>0</v>
      </c>
      <c r="IM117" s="170">
        <f>(II117/1000)*Parameters!$H$2</f>
        <v>5.9727666666666667E-5</v>
      </c>
      <c r="IN117" s="170">
        <f>(IJ117/1000)*Parameters!$H$4</f>
        <v>0</v>
      </c>
      <c r="IO117" s="170">
        <f>(IK117/1000)*Parameters!$H$3</f>
        <v>0</v>
      </c>
      <c r="IP117" s="170">
        <f>(IL117/1000)*Parameters!$H$5</f>
        <v>0</v>
      </c>
      <c r="IQ117" s="171">
        <f t="shared" si="42"/>
        <v>5.9727666666666667E-5</v>
      </c>
      <c r="IR117" s="128">
        <f t="shared" si="43"/>
        <v>1</v>
      </c>
      <c r="IS117" s="128">
        <f t="shared" si="44"/>
        <v>0</v>
      </c>
      <c r="IT117" s="128">
        <f t="shared" si="45"/>
        <v>0</v>
      </c>
      <c r="IU117" s="128">
        <f t="shared" si="46"/>
        <v>0</v>
      </c>
      <c r="IV117" s="172">
        <f t="shared" si="47"/>
        <v>44294</v>
      </c>
      <c r="IW117" s="172">
        <f t="shared" si="48"/>
        <v>44297</v>
      </c>
      <c r="IX117" s="173">
        <f>SUM(M117*Parameters!$L$2,N117*Parameters!$L$3,O117*Parameters!$L$4,P117*Parameters!$L$5)</f>
        <v>4.8999999999999995</v>
      </c>
      <c r="IY117" s="173">
        <f t="shared" si="49"/>
        <v>0.41319727891156466</v>
      </c>
    </row>
    <row r="118" spans="1:259" ht="15" customHeight="1">
      <c r="A118" s="158" t="s">
        <v>1555</v>
      </c>
      <c r="B118" s="159" t="s">
        <v>1556</v>
      </c>
      <c r="C118" s="159" t="s">
        <v>264</v>
      </c>
      <c r="D118" s="159" t="s">
        <v>221</v>
      </c>
      <c r="E118" s="159" t="s">
        <v>222</v>
      </c>
      <c r="F118" s="159" t="s">
        <v>222</v>
      </c>
      <c r="G118" s="159" t="s">
        <v>222</v>
      </c>
      <c r="H118" s="159" t="s">
        <v>1557</v>
      </c>
      <c r="I118" s="159" t="s">
        <v>1547</v>
      </c>
      <c r="J118" s="159" t="s">
        <v>1433</v>
      </c>
      <c r="K118" s="159" t="s">
        <v>1499</v>
      </c>
      <c r="L118" s="159" t="s">
        <v>1558</v>
      </c>
      <c r="M118" s="159">
        <v>4</v>
      </c>
      <c r="N118" s="159">
        <v>1</v>
      </c>
      <c r="O118" s="159">
        <v>1</v>
      </c>
      <c r="P118" s="159">
        <v>0</v>
      </c>
      <c r="Q118" s="159" t="s">
        <v>253</v>
      </c>
      <c r="R118" s="159">
        <v>0</v>
      </c>
      <c r="S118" s="159">
        <v>0</v>
      </c>
      <c r="T118" s="159">
        <v>0</v>
      </c>
      <c r="U118" s="159">
        <v>0</v>
      </c>
      <c r="V118" s="159">
        <v>0</v>
      </c>
      <c r="W118" s="159">
        <v>1</v>
      </c>
      <c r="X118" s="159">
        <v>0</v>
      </c>
      <c r="Y118" s="159" t="s">
        <v>1559</v>
      </c>
      <c r="Z118" s="159">
        <v>634419099</v>
      </c>
      <c r="AA118" s="160" t="s">
        <v>230</v>
      </c>
      <c r="AB118" s="160" t="s">
        <v>231</v>
      </c>
      <c r="AC118" s="160" t="s">
        <v>232</v>
      </c>
      <c r="AD118" s="160">
        <v>3</v>
      </c>
      <c r="AE118" s="160"/>
      <c r="AF118" s="160">
        <f t="shared" si="25"/>
        <v>21</v>
      </c>
      <c r="AG118" s="160" t="s">
        <v>233</v>
      </c>
      <c r="AH118" s="160"/>
      <c r="AI118" s="161" t="s">
        <v>234</v>
      </c>
      <c r="AJ118" s="162"/>
      <c r="AK118" s="161"/>
      <c r="AL118" s="161"/>
      <c r="AM118" s="161"/>
      <c r="AN118" s="161"/>
      <c r="AO118" s="163" t="s">
        <v>235</v>
      </c>
      <c r="AU118" s="164" t="s">
        <v>236</v>
      </c>
      <c r="AV118" s="164"/>
      <c r="AW118" s="164"/>
      <c r="AX118" s="164"/>
      <c r="AY118" s="164"/>
      <c r="AZ118" s="164"/>
      <c r="BA118" s="164"/>
      <c r="BB118" s="159" t="s">
        <v>1560</v>
      </c>
      <c r="BC118" s="163" t="s">
        <v>222</v>
      </c>
      <c r="BD118" s="163" t="s">
        <v>1499</v>
      </c>
      <c r="BE118" s="163">
        <v>10</v>
      </c>
      <c r="BF118" s="163" t="s">
        <v>1516</v>
      </c>
      <c r="BG118" s="163">
        <v>0</v>
      </c>
      <c r="BH118" s="163">
        <v>8.35</v>
      </c>
      <c r="BI118" s="163" t="s">
        <v>1561</v>
      </c>
      <c r="BJ118" s="163">
        <v>0</v>
      </c>
      <c r="BK118" s="163">
        <v>6.61</v>
      </c>
      <c r="BL118" s="163" t="s">
        <v>1454</v>
      </c>
      <c r="BM118" s="163">
        <v>0</v>
      </c>
      <c r="BN118" s="165">
        <v>4.609</v>
      </c>
      <c r="BO118" s="166" t="s">
        <v>559</v>
      </c>
      <c r="BP118" s="164"/>
      <c r="BQ118" s="164"/>
      <c r="BR118" s="164"/>
      <c r="BS118" s="164"/>
      <c r="BT118" s="164"/>
      <c r="BU118" s="164"/>
      <c r="BV118" s="164"/>
      <c r="BW118" s="164"/>
      <c r="BX118" s="164"/>
      <c r="BY118" s="164"/>
      <c r="BZ118" s="164"/>
      <c r="CA118" s="164"/>
      <c r="CB118" s="164"/>
      <c r="CC118" s="164"/>
      <c r="CD118" s="164"/>
      <c r="CE118" s="164"/>
      <c r="CF118" s="164"/>
      <c r="CG118" s="164"/>
      <c r="CH118" s="164"/>
      <c r="CI118" s="164"/>
      <c r="CJ118" s="164"/>
      <c r="CK118" s="164"/>
      <c r="CL118" s="164"/>
      <c r="CM118" s="164"/>
      <c r="CN118" s="164"/>
      <c r="CO118" s="164"/>
      <c r="CP118" s="164"/>
      <c r="CQ118" s="164"/>
      <c r="CR118" s="164"/>
      <c r="CS118" s="164"/>
      <c r="CT118" s="164"/>
      <c r="CU118" s="164"/>
      <c r="CV118" s="164"/>
      <c r="CW118" s="164"/>
      <c r="CX118" s="164"/>
      <c r="CY118" s="164"/>
      <c r="CZ118" s="164"/>
      <c r="DA118" s="167"/>
      <c r="DB118" s="168" t="s">
        <v>241</v>
      </c>
      <c r="DC118" s="163"/>
      <c r="DD118" s="163"/>
      <c r="DE118" s="163"/>
      <c r="DF118" s="163"/>
      <c r="DG118" s="163"/>
      <c r="DH118" s="163"/>
      <c r="DI118" s="163"/>
      <c r="DJ118" s="163"/>
      <c r="DK118" s="163"/>
      <c r="DL118" s="163"/>
      <c r="DM118" s="163"/>
      <c r="DN118" s="161" t="s">
        <v>241</v>
      </c>
      <c r="DO118" s="161"/>
      <c r="DP118" s="161"/>
      <c r="DQ118" s="161"/>
      <c r="DR118" s="161"/>
      <c r="DS118" s="161"/>
      <c r="DT118" s="161"/>
      <c r="DU118" s="161"/>
      <c r="DV118" s="161"/>
      <c r="DW118" s="161"/>
      <c r="DX118" s="161"/>
      <c r="DY118" s="161"/>
      <c r="DZ118" s="159" t="s">
        <v>241</v>
      </c>
      <c r="EL118" s="159" t="s">
        <v>241</v>
      </c>
      <c r="EZ118" s="159" t="s">
        <v>1441</v>
      </c>
      <c r="HN118" s="159">
        <v>91632105</v>
      </c>
      <c r="HO118" s="159" t="s">
        <v>1562</v>
      </c>
      <c r="HP118" s="159" t="s">
        <v>1563</v>
      </c>
      <c r="HR118" s="159" t="s">
        <v>244</v>
      </c>
      <c r="HS118" s="159" t="s">
        <v>245</v>
      </c>
      <c r="HT118" s="159" t="s">
        <v>264</v>
      </c>
      <c r="HV118" s="159">
        <v>139</v>
      </c>
      <c r="HW118" s="169">
        <f t="shared" si="26"/>
        <v>1.6500000000000004</v>
      </c>
      <c r="HX118" s="169">
        <f t="shared" si="27"/>
        <v>1.7399999999999993</v>
      </c>
      <c r="HY118" s="169">
        <f t="shared" si="28"/>
        <v>2.0010000000000003</v>
      </c>
      <c r="HZ118" s="169">
        <f t="shared" si="29"/>
        <v>0</v>
      </c>
      <c r="IA118" s="169">
        <f t="shared" si="30"/>
        <v>0</v>
      </c>
      <c r="IB118" s="169">
        <f t="shared" si="31"/>
        <v>0</v>
      </c>
      <c r="IC118" s="169">
        <f t="shared" si="32"/>
        <v>0</v>
      </c>
      <c r="ID118" s="169">
        <f t="shared" si="33"/>
        <v>0</v>
      </c>
      <c r="IE118" s="169">
        <f t="shared" si="34"/>
        <v>0</v>
      </c>
      <c r="IF118" s="169">
        <f t="shared" si="35"/>
        <v>0</v>
      </c>
      <c r="IG118" s="169">
        <f t="shared" si="36"/>
        <v>0</v>
      </c>
      <c r="IH118" s="169">
        <f t="shared" si="37"/>
        <v>0</v>
      </c>
      <c r="II118" s="164">
        <f t="shared" si="38"/>
        <v>1.7969999999999999</v>
      </c>
      <c r="IJ118" s="164">
        <f t="shared" si="39"/>
        <v>0</v>
      </c>
      <c r="IK118" s="164">
        <f t="shared" si="40"/>
        <v>0</v>
      </c>
      <c r="IL118" s="164">
        <f t="shared" si="41"/>
        <v>0</v>
      </c>
      <c r="IM118" s="170">
        <f>(II118/1000)*Parameters!$H$2</f>
        <v>5.3011499999999999E-5</v>
      </c>
      <c r="IN118" s="170">
        <f>(IJ118/1000)*Parameters!$H$4</f>
        <v>0</v>
      </c>
      <c r="IO118" s="170">
        <f>(IK118/1000)*Parameters!$H$3</f>
        <v>0</v>
      </c>
      <c r="IP118" s="170">
        <f>(IL118/1000)*Parameters!$H$5</f>
        <v>0</v>
      </c>
      <c r="IQ118" s="171">
        <f t="shared" si="42"/>
        <v>5.3011499999999999E-5</v>
      </c>
      <c r="IR118" s="128">
        <f t="shared" si="43"/>
        <v>1</v>
      </c>
      <c r="IS118" s="128">
        <f t="shared" si="44"/>
        <v>0</v>
      </c>
      <c r="IT118" s="128">
        <f t="shared" si="45"/>
        <v>0</v>
      </c>
      <c r="IU118" s="128">
        <f t="shared" si="46"/>
        <v>0</v>
      </c>
      <c r="IV118" s="172">
        <f t="shared" si="47"/>
        <v>44294</v>
      </c>
      <c r="IW118" s="172">
        <f t="shared" si="48"/>
        <v>44297</v>
      </c>
      <c r="IX118" s="173">
        <f>SUM(M118*Parameters!$L$2,N118*Parameters!$L$3,O118*Parameters!$L$4,P118*Parameters!$L$5)</f>
        <v>3.8</v>
      </c>
      <c r="IY118" s="173">
        <f t="shared" si="49"/>
        <v>0.47289473684210526</v>
      </c>
    </row>
    <row r="119" spans="1:259" ht="15" customHeight="1">
      <c r="A119" s="158" t="s">
        <v>1564</v>
      </c>
      <c r="B119" s="159" t="s">
        <v>1565</v>
      </c>
      <c r="C119" s="159" t="s">
        <v>264</v>
      </c>
      <c r="D119" s="159" t="s">
        <v>221</v>
      </c>
      <c r="E119" s="159" t="s">
        <v>222</v>
      </c>
      <c r="F119" s="159" t="s">
        <v>222</v>
      </c>
      <c r="G119" s="159" t="s">
        <v>222</v>
      </c>
      <c r="H119" s="159" t="s">
        <v>1566</v>
      </c>
      <c r="I119" s="159" t="s">
        <v>1567</v>
      </c>
      <c r="J119" s="159" t="s">
        <v>1433</v>
      </c>
      <c r="K119" s="159" t="s">
        <v>1568</v>
      </c>
      <c r="L119" s="159" t="s">
        <v>1569</v>
      </c>
      <c r="M119" s="159">
        <v>2</v>
      </c>
      <c r="N119" s="159">
        <v>1</v>
      </c>
      <c r="O119" s="159">
        <v>3</v>
      </c>
      <c r="P119" s="159">
        <v>0</v>
      </c>
      <c r="Q119" s="159" t="s">
        <v>582</v>
      </c>
      <c r="R119" s="159">
        <v>0</v>
      </c>
      <c r="S119" s="159">
        <v>0</v>
      </c>
      <c r="T119" s="159">
        <v>0</v>
      </c>
      <c r="U119" s="159">
        <v>0</v>
      </c>
      <c r="V119" s="159">
        <v>0</v>
      </c>
      <c r="W119" s="159">
        <v>0</v>
      </c>
      <c r="X119" s="159">
        <v>1</v>
      </c>
      <c r="Y119" s="159" t="s">
        <v>1570</v>
      </c>
      <c r="Z119" s="159">
        <v>682035658</v>
      </c>
      <c r="AA119" s="160" t="s">
        <v>230</v>
      </c>
      <c r="AB119" s="160" t="s">
        <v>231</v>
      </c>
      <c r="AC119" s="160" t="s">
        <v>232</v>
      </c>
      <c r="AD119" s="160">
        <v>3</v>
      </c>
      <c r="AE119" s="160"/>
      <c r="AF119" s="160">
        <f t="shared" si="25"/>
        <v>21</v>
      </c>
      <c r="AG119" s="160" t="s">
        <v>233</v>
      </c>
      <c r="AH119" s="160"/>
      <c r="AI119" s="161" t="s">
        <v>234</v>
      </c>
      <c r="AJ119" s="162"/>
      <c r="AK119" s="161"/>
      <c r="AL119" s="161"/>
      <c r="AM119" s="161"/>
      <c r="AN119" s="161"/>
      <c r="AO119" s="163" t="s">
        <v>235</v>
      </c>
      <c r="AU119" s="164" t="s">
        <v>236</v>
      </c>
      <c r="AV119" s="164"/>
      <c r="AW119" s="164"/>
      <c r="AX119" s="164"/>
      <c r="AY119" s="164"/>
      <c r="AZ119" s="164"/>
      <c r="BA119" s="164"/>
      <c r="BB119" s="159" t="s">
        <v>1477</v>
      </c>
      <c r="BC119" s="163" t="s">
        <v>222</v>
      </c>
      <c r="BD119" s="163" t="s">
        <v>1568</v>
      </c>
      <c r="BE119" s="163">
        <v>28</v>
      </c>
      <c r="BF119" s="163" t="s">
        <v>1478</v>
      </c>
      <c r="BG119" s="163">
        <v>0</v>
      </c>
      <c r="BH119" s="163">
        <v>26.1</v>
      </c>
      <c r="BI119" s="163" t="s">
        <v>1571</v>
      </c>
      <c r="BJ119" s="163">
        <v>0</v>
      </c>
      <c r="BK119" s="163">
        <v>27.1</v>
      </c>
      <c r="BL119" s="163" t="s">
        <v>1518</v>
      </c>
      <c r="BM119" s="163">
        <v>0</v>
      </c>
      <c r="BN119" s="165">
        <v>22.3</v>
      </c>
      <c r="BO119" s="166" t="s">
        <v>559</v>
      </c>
      <c r="BP119" s="164"/>
      <c r="BQ119" s="164"/>
      <c r="BR119" s="164"/>
      <c r="BS119" s="164"/>
      <c r="BT119" s="164"/>
      <c r="BU119" s="164"/>
      <c r="BV119" s="164"/>
      <c r="BW119" s="164"/>
      <c r="BX119" s="164"/>
      <c r="BY119" s="164"/>
      <c r="BZ119" s="164"/>
      <c r="CA119" s="164"/>
      <c r="CB119" s="164"/>
      <c r="CC119" s="164"/>
      <c r="CD119" s="164"/>
      <c r="CE119" s="164"/>
      <c r="CF119" s="164"/>
      <c r="CG119" s="164"/>
      <c r="CH119" s="164"/>
      <c r="CI119" s="164"/>
      <c r="CJ119" s="164"/>
      <c r="CK119" s="164"/>
      <c r="CL119" s="164"/>
      <c r="CM119" s="164"/>
      <c r="CN119" s="164"/>
      <c r="CO119" s="164"/>
      <c r="CP119" s="164"/>
      <c r="CQ119" s="164"/>
      <c r="CR119" s="164"/>
      <c r="CS119" s="164"/>
      <c r="CT119" s="164"/>
      <c r="CU119" s="164"/>
      <c r="CV119" s="164"/>
      <c r="CW119" s="164"/>
      <c r="CX119" s="164"/>
      <c r="CY119" s="164"/>
      <c r="CZ119" s="164"/>
      <c r="DA119" s="167"/>
      <c r="DB119" s="168" t="s">
        <v>241</v>
      </c>
      <c r="DC119" s="163"/>
      <c r="DD119" s="163"/>
      <c r="DE119" s="163"/>
      <c r="DF119" s="163"/>
      <c r="DG119" s="163"/>
      <c r="DH119" s="163"/>
      <c r="DI119" s="163"/>
      <c r="DJ119" s="163"/>
      <c r="DK119" s="163"/>
      <c r="DL119" s="163"/>
      <c r="DM119" s="163"/>
      <c r="DN119" s="161" t="s">
        <v>241</v>
      </c>
      <c r="DO119" s="161"/>
      <c r="DP119" s="161"/>
      <c r="DQ119" s="161"/>
      <c r="DR119" s="161"/>
      <c r="DS119" s="161"/>
      <c r="DT119" s="161"/>
      <c r="DU119" s="161"/>
      <c r="DV119" s="161"/>
      <c r="DW119" s="161"/>
      <c r="DX119" s="161"/>
      <c r="DY119" s="161"/>
      <c r="DZ119" s="159" t="s">
        <v>241</v>
      </c>
      <c r="EL119" s="159" t="s">
        <v>241</v>
      </c>
      <c r="EZ119" s="159" t="s">
        <v>1441</v>
      </c>
      <c r="HN119" s="159">
        <v>91632106</v>
      </c>
      <c r="HO119" s="159" t="s">
        <v>1572</v>
      </c>
      <c r="HP119" s="159" t="s">
        <v>1573</v>
      </c>
      <c r="HR119" s="159" t="s">
        <v>244</v>
      </c>
      <c r="HS119" s="159" t="s">
        <v>245</v>
      </c>
      <c r="HT119" s="159" t="s">
        <v>264</v>
      </c>
      <c r="HV119" s="159">
        <v>140</v>
      </c>
      <c r="HW119" s="169">
        <f t="shared" si="26"/>
        <v>1.8999999999999986</v>
      </c>
      <c r="HX119" s="169">
        <f t="shared" si="27"/>
        <v>-1</v>
      </c>
      <c r="HY119" s="169">
        <f t="shared" si="28"/>
        <v>4.8000000000000007</v>
      </c>
      <c r="HZ119" s="169">
        <f t="shared" si="29"/>
        <v>0</v>
      </c>
      <c r="IA119" s="169">
        <f t="shared" si="30"/>
        <v>0</v>
      </c>
      <c r="IB119" s="169">
        <f t="shared" si="31"/>
        <v>0</v>
      </c>
      <c r="IC119" s="169">
        <f t="shared" si="32"/>
        <v>0</v>
      </c>
      <c r="ID119" s="169">
        <f t="shared" si="33"/>
        <v>0</v>
      </c>
      <c r="IE119" s="169">
        <f t="shared" si="34"/>
        <v>0</v>
      </c>
      <c r="IF119" s="169">
        <f t="shared" si="35"/>
        <v>0</v>
      </c>
      <c r="IG119" s="169">
        <f t="shared" si="36"/>
        <v>0</v>
      </c>
      <c r="IH119" s="169">
        <f t="shared" si="37"/>
        <v>0</v>
      </c>
      <c r="II119" s="164">
        <f t="shared" si="38"/>
        <v>1.8999999999999997</v>
      </c>
      <c r="IJ119" s="164">
        <f t="shared" si="39"/>
        <v>0</v>
      </c>
      <c r="IK119" s="164">
        <f t="shared" si="40"/>
        <v>0</v>
      </c>
      <c r="IL119" s="164">
        <f t="shared" si="41"/>
        <v>0</v>
      </c>
      <c r="IM119" s="170">
        <f>(II119/1000)*Parameters!$H$2</f>
        <v>5.6049999999999994E-5</v>
      </c>
      <c r="IN119" s="170">
        <f>(IJ119/1000)*Parameters!$H$4</f>
        <v>0</v>
      </c>
      <c r="IO119" s="170">
        <f>(IK119/1000)*Parameters!$H$3</f>
        <v>0</v>
      </c>
      <c r="IP119" s="170">
        <f>(IL119/1000)*Parameters!$H$5</f>
        <v>0</v>
      </c>
      <c r="IQ119" s="171">
        <f t="shared" si="42"/>
        <v>5.6049999999999994E-5</v>
      </c>
      <c r="IR119" s="128">
        <f t="shared" si="43"/>
        <v>1</v>
      </c>
      <c r="IS119" s="128">
        <f t="shared" si="44"/>
        <v>0</v>
      </c>
      <c r="IT119" s="128">
        <f t="shared" si="45"/>
        <v>0</v>
      </c>
      <c r="IU119" s="128">
        <f t="shared" si="46"/>
        <v>0</v>
      </c>
      <c r="IV119" s="172">
        <f t="shared" si="47"/>
        <v>44294</v>
      </c>
      <c r="IW119" s="172">
        <f t="shared" si="48"/>
        <v>44297</v>
      </c>
      <c r="IX119" s="173">
        <f>SUM(M119*Parameters!$L$2,N119*Parameters!$L$3,O119*Parameters!$L$4,P119*Parameters!$L$5)</f>
        <v>4.8</v>
      </c>
      <c r="IY119" s="173">
        <f t="shared" si="49"/>
        <v>0.39583333333333326</v>
      </c>
    </row>
    <row r="120" spans="1:259" ht="15" customHeight="1">
      <c r="A120" s="158" t="s">
        <v>1574</v>
      </c>
      <c r="B120" s="159" t="s">
        <v>1575</v>
      </c>
      <c r="C120" s="159" t="s">
        <v>264</v>
      </c>
      <c r="D120" s="159" t="s">
        <v>221</v>
      </c>
      <c r="E120" s="159" t="s">
        <v>222</v>
      </c>
      <c r="F120" s="159" t="s">
        <v>222</v>
      </c>
      <c r="G120" s="159" t="s">
        <v>222</v>
      </c>
      <c r="H120" s="159" t="s">
        <v>1576</v>
      </c>
      <c r="I120" s="159" t="s">
        <v>1577</v>
      </c>
      <c r="J120" s="159" t="s">
        <v>1433</v>
      </c>
      <c r="K120" s="159" t="s">
        <v>1578</v>
      </c>
      <c r="L120" s="159" t="s">
        <v>1579</v>
      </c>
      <c r="M120" s="159">
        <v>0</v>
      </c>
      <c r="N120" s="159">
        <v>2</v>
      </c>
      <c r="O120" s="159">
        <v>2</v>
      </c>
      <c r="P120" s="159">
        <v>0</v>
      </c>
      <c r="Q120" s="159" t="s">
        <v>582</v>
      </c>
      <c r="R120" s="159">
        <v>0</v>
      </c>
      <c r="S120" s="159">
        <v>0</v>
      </c>
      <c r="T120" s="159">
        <v>0</v>
      </c>
      <c r="U120" s="159">
        <v>0</v>
      </c>
      <c r="V120" s="159">
        <v>0</v>
      </c>
      <c r="W120" s="159">
        <v>0</v>
      </c>
      <c r="X120" s="159">
        <v>1</v>
      </c>
      <c r="Y120" s="159" t="s">
        <v>1580</v>
      </c>
      <c r="Z120" s="159">
        <v>618012633</v>
      </c>
      <c r="AA120" s="160" t="s">
        <v>1581</v>
      </c>
      <c r="AB120" s="160" t="s">
        <v>231</v>
      </c>
      <c r="AC120" s="160" t="s">
        <v>232</v>
      </c>
      <c r="AD120" s="160">
        <v>3</v>
      </c>
      <c r="AE120" s="160"/>
      <c r="AF120" s="160">
        <f t="shared" si="25"/>
        <v>21</v>
      </c>
      <c r="AG120" s="160" t="s">
        <v>233</v>
      </c>
      <c r="AH120" s="160"/>
      <c r="AI120" s="161" t="s">
        <v>234</v>
      </c>
      <c r="AJ120" s="162"/>
      <c r="AK120" s="161"/>
      <c r="AL120" s="161"/>
      <c r="AM120" s="161"/>
      <c r="AN120" s="161"/>
      <c r="AO120" s="163" t="s">
        <v>235</v>
      </c>
      <c r="AU120" s="164" t="s">
        <v>236</v>
      </c>
      <c r="AV120" s="164"/>
      <c r="AW120" s="164"/>
      <c r="AX120" s="164"/>
      <c r="AY120" s="164"/>
      <c r="AZ120" s="164"/>
      <c r="BA120" s="164"/>
      <c r="BB120" s="159" t="s">
        <v>1514</v>
      </c>
      <c r="BC120" s="163" t="s">
        <v>222</v>
      </c>
      <c r="BD120" s="163" t="s">
        <v>1582</v>
      </c>
      <c r="BE120" s="163">
        <v>20.09</v>
      </c>
      <c r="BF120" s="163" t="s">
        <v>1438</v>
      </c>
      <c r="BG120" s="163">
        <v>0</v>
      </c>
      <c r="BH120" s="163">
        <v>19.010000000000002</v>
      </c>
      <c r="BI120" s="163" t="s">
        <v>1583</v>
      </c>
      <c r="BJ120" s="163">
        <v>0</v>
      </c>
      <c r="BK120" s="163">
        <v>17.100000000000001</v>
      </c>
      <c r="BL120" s="163" t="s">
        <v>1584</v>
      </c>
      <c r="BM120" s="163">
        <v>0</v>
      </c>
      <c r="BN120" s="165">
        <v>15.4</v>
      </c>
      <c r="BO120" s="166" t="s">
        <v>559</v>
      </c>
      <c r="BP120" s="164"/>
      <c r="BQ120" s="164"/>
      <c r="BR120" s="164"/>
      <c r="BS120" s="164"/>
      <c r="BT120" s="164"/>
      <c r="BU120" s="164"/>
      <c r="BV120" s="164"/>
      <c r="BW120" s="164"/>
      <c r="BX120" s="164"/>
      <c r="BY120" s="164"/>
      <c r="BZ120" s="164"/>
      <c r="CA120" s="164"/>
      <c r="CB120" s="164"/>
      <c r="CC120" s="164"/>
      <c r="CD120" s="164"/>
      <c r="CE120" s="164"/>
      <c r="CF120" s="164"/>
      <c r="CG120" s="164"/>
      <c r="CH120" s="164"/>
      <c r="CI120" s="164"/>
      <c r="CJ120" s="164"/>
      <c r="CK120" s="164"/>
      <c r="CL120" s="164"/>
      <c r="CM120" s="164"/>
      <c r="CN120" s="164"/>
      <c r="CO120" s="164"/>
      <c r="CP120" s="164"/>
      <c r="CQ120" s="164"/>
      <c r="CR120" s="164"/>
      <c r="CS120" s="164"/>
      <c r="CT120" s="164"/>
      <c r="CU120" s="164"/>
      <c r="CV120" s="164"/>
      <c r="CW120" s="164"/>
      <c r="CX120" s="164"/>
      <c r="CY120" s="164"/>
      <c r="CZ120" s="164"/>
      <c r="DA120" s="167"/>
      <c r="DB120" s="168" t="s">
        <v>241</v>
      </c>
      <c r="DC120" s="163"/>
      <c r="DD120" s="163"/>
      <c r="DE120" s="163"/>
      <c r="DF120" s="163"/>
      <c r="DG120" s="163"/>
      <c r="DH120" s="163"/>
      <c r="DI120" s="163"/>
      <c r="DJ120" s="163"/>
      <c r="DK120" s="163"/>
      <c r="DL120" s="163"/>
      <c r="DM120" s="163"/>
      <c r="DN120" s="161" t="s">
        <v>241</v>
      </c>
      <c r="DO120" s="161"/>
      <c r="DP120" s="161"/>
      <c r="DQ120" s="161"/>
      <c r="DR120" s="161"/>
      <c r="DS120" s="161"/>
      <c r="DT120" s="161"/>
      <c r="DU120" s="161"/>
      <c r="DV120" s="161"/>
      <c r="DW120" s="161"/>
      <c r="DX120" s="161"/>
      <c r="DY120" s="161"/>
      <c r="DZ120" s="159" t="s">
        <v>241</v>
      </c>
      <c r="EL120" s="159" t="s">
        <v>241</v>
      </c>
      <c r="EZ120" s="159" t="s">
        <v>1441</v>
      </c>
      <c r="HN120" s="159">
        <v>91633833</v>
      </c>
      <c r="HO120" s="159" t="s">
        <v>1585</v>
      </c>
      <c r="HP120" s="159" t="s">
        <v>1586</v>
      </c>
      <c r="HR120" s="159" t="s">
        <v>244</v>
      </c>
      <c r="HS120" s="159" t="s">
        <v>245</v>
      </c>
      <c r="HT120" s="159" t="s">
        <v>264</v>
      </c>
      <c r="HV120" s="159">
        <v>141</v>
      </c>
      <c r="HW120" s="169">
        <f t="shared" si="26"/>
        <v>1.0799999999999983</v>
      </c>
      <c r="HX120" s="169">
        <f t="shared" si="27"/>
        <v>1.9100000000000001</v>
      </c>
      <c r="HY120" s="169">
        <f t="shared" si="28"/>
        <v>1.7000000000000011</v>
      </c>
      <c r="HZ120" s="169">
        <f t="shared" si="29"/>
        <v>0</v>
      </c>
      <c r="IA120" s="169">
        <f t="shared" si="30"/>
        <v>0</v>
      </c>
      <c r="IB120" s="169">
        <f t="shared" si="31"/>
        <v>0</v>
      </c>
      <c r="IC120" s="169">
        <f t="shared" si="32"/>
        <v>0</v>
      </c>
      <c r="ID120" s="169">
        <f t="shared" si="33"/>
        <v>0</v>
      </c>
      <c r="IE120" s="169">
        <f t="shared" si="34"/>
        <v>0</v>
      </c>
      <c r="IF120" s="169">
        <f t="shared" si="35"/>
        <v>0</v>
      </c>
      <c r="IG120" s="169">
        <f t="shared" si="36"/>
        <v>0</v>
      </c>
      <c r="IH120" s="169">
        <f t="shared" si="37"/>
        <v>0</v>
      </c>
      <c r="II120" s="164">
        <f t="shared" si="38"/>
        <v>1.5633333333333332</v>
      </c>
      <c r="IJ120" s="164">
        <f t="shared" si="39"/>
        <v>0</v>
      </c>
      <c r="IK120" s="164">
        <f t="shared" si="40"/>
        <v>0</v>
      </c>
      <c r="IL120" s="164">
        <f t="shared" si="41"/>
        <v>0</v>
      </c>
      <c r="IM120" s="170">
        <f>(II120/1000)*Parameters!$H$2</f>
        <v>4.6118333333333329E-5</v>
      </c>
      <c r="IN120" s="170">
        <f>(IJ120/1000)*Parameters!$H$4</f>
        <v>0</v>
      </c>
      <c r="IO120" s="170">
        <f>(IK120/1000)*Parameters!$H$3</f>
        <v>0</v>
      </c>
      <c r="IP120" s="170">
        <f>(IL120/1000)*Parameters!$H$5</f>
        <v>0</v>
      </c>
      <c r="IQ120" s="171">
        <f t="shared" si="42"/>
        <v>4.6118333333333329E-5</v>
      </c>
      <c r="IR120" s="128">
        <f t="shared" si="43"/>
        <v>1</v>
      </c>
      <c r="IS120" s="128">
        <f t="shared" si="44"/>
        <v>0</v>
      </c>
      <c r="IT120" s="128">
        <f t="shared" si="45"/>
        <v>0</v>
      </c>
      <c r="IU120" s="128">
        <f t="shared" si="46"/>
        <v>0</v>
      </c>
      <c r="IV120" s="172">
        <f t="shared" si="47"/>
        <v>44294</v>
      </c>
      <c r="IW120" s="172">
        <f t="shared" si="48"/>
        <v>44297</v>
      </c>
      <c r="IX120" s="173">
        <f>SUM(M120*Parameters!$L$2,N120*Parameters!$L$3,O120*Parameters!$L$4,P120*Parameters!$L$5)</f>
        <v>3.6</v>
      </c>
      <c r="IY120" s="173">
        <f t="shared" si="49"/>
        <v>0.43425925925925923</v>
      </c>
    </row>
    <row r="121" spans="1:259" s="178" customFormat="1" ht="15" customHeight="1" thickBot="1">
      <c r="A121" s="177" t="s">
        <v>1587</v>
      </c>
      <c r="B121" s="178" t="s">
        <v>1588</v>
      </c>
      <c r="C121" s="178" t="s">
        <v>264</v>
      </c>
      <c r="D121" s="178" t="s">
        <v>221</v>
      </c>
      <c r="E121" s="178" t="s">
        <v>222</v>
      </c>
      <c r="F121" s="178" t="s">
        <v>222</v>
      </c>
      <c r="G121" s="178" t="s">
        <v>222</v>
      </c>
      <c r="H121" s="178" t="s">
        <v>1589</v>
      </c>
      <c r="I121" s="178" t="s">
        <v>1577</v>
      </c>
      <c r="J121" s="178" t="s">
        <v>1433</v>
      </c>
      <c r="K121" s="178" t="s">
        <v>1503</v>
      </c>
      <c r="L121" s="178" t="s">
        <v>1590</v>
      </c>
      <c r="M121" s="178">
        <v>3</v>
      </c>
      <c r="N121" s="178">
        <v>1</v>
      </c>
      <c r="O121" s="178">
        <v>1</v>
      </c>
      <c r="P121" s="178">
        <v>0</v>
      </c>
      <c r="Q121" s="178" t="s">
        <v>582</v>
      </c>
      <c r="R121" s="178">
        <v>0</v>
      </c>
      <c r="S121" s="178">
        <v>0</v>
      </c>
      <c r="T121" s="178">
        <v>0</v>
      </c>
      <c r="U121" s="178">
        <v>0</v>
      </c>
      <c r="V121" s="178">
        <v>0</v>
      </c>
      <c r="W121" s="178">
        <v>0</v>
      </c>
      <c r="X121" s="178">
        <v>1</v>
      </c>
      <c r="Y121" s="178" t="s">
        <v>1591</v>
      </c>
      <c r="Z121" s="178">
        <v>618188320</v>
      </c>
      <c r="AA121" s="179" t="s">
        <v>230</v>
      </c>
      <c r="AB121" s="179" t="s">
        <v>231</v>
      </c>
      <c r="AC121" s="179" t="s">
        <v>232</v>
      </c>
      <c r="AD121" s="179">
        <v>3</v>
      </c>
      <c r="AE121" s="179"/>
      <c r="AF121" s="160">
        <f t="shared" si="25"/>
        <v>21</v>
      </c>
      <c r="AG121" s="179" t="s">
        <v>233</v>
      </c>
      <c r="AH121" s="179"/>
      <c r="AI121" s="180" t="s">
        <v>234</v>
      </c>
      <c r="AJ121" s="181"/>
      <c r="AK121" s="180"/>
      <c r="AL121" s="180"/>
      <c r="AM121" s="180"/>
      <c r="AN121" s="180"/>
      <c r="AO121" s="182" t="s">
        <v>235</v>
      </c>
      <c r="AP121" s="182"/>
      <c r="AQ121" s="182"/>
      <c r="AR121" s="182"/>
      <c r="AS121" s="182"/>
      <c r="AT121" s="182"/>
      <c r="AU121" s="183" t="s">
        <v>236</v>
      </c>
      <c r="AV121" s="183"/>
      <c r="AW121" s="183"/>
      <c r="AX121" s="183"/>
      <c r="AY121" s="183"/>
      <c r="AZ121" s="183"/>
      <c r="BA121" s="183"/>
      <c r="BB121" s="178" t="s">
        <v>1592</v>
      </c>
      <c r="BC121" s="182" t="s">
        <v>222</v>
      </c>
      <c r="BD121" s="182" t="s">
        <v>1503</v>
      </c>
      <c r="BE121" s="182">
        <v>34.299999999999997</v>
      </c>
      <c r="BF121" s="182" t="s">
        <v>1516</v>
      </c>
      <c r="BG121" s="182">
        <v>0</v>
      </c>
      <c r="BH121" s="182">
        <v>32.4</v>
      </c>
      <c r="BI121" s="182" t="s">
        <v>1593</v>
      </c>
      <c r="BJ121" s="182">
        <v>0</v>
      </c>
      <c r="BK121" s="182">
        <v>30.2</v>
      </c>
      <c r="BL121" s="182" t="s">
        <v>1594</v>
      </c>
      <c r="BM121" s="182">
        <v>0</v>
      </c>
      <c r="BN121" s="184">
        <v>28.1</v>
      </c>
      <c r="BO121" s="185" t="s">
        <v>559</v>
      </c>
      <c r="BP121" s="183"/>
      <c r="BQ121" s="183"/>
      <c r="BR121" s="183"/>
      <c r="BS121" s="183"/>
      <c r="BT121" s="183"/>
      <c r="BU121" s="183"/>
      <c r="BV121" s="183"/>
      <c r="BW121" s="183"/>
      <c r="BX121" s="183"/>
      <c r="BY121" s="183"/>
      <c r="BZ121" s="183"/>
      <c r="CA121" s="183"/>
      <c r="CB121" s="183"/>
      <c r="CC121" s="183"/>
      <c r="CD121" s="183"/>
      <c r="CE121" s="183"/>
      <c r="CF121" s="183"/>
      <c r="CG121" s="183"/>
      <c r="CH121" s="183"/>
      <c r="CI121" s="183"/>
      <c r="CJ121" s="183"/>
      <c r="CK121" s="183"/>
      <c r="CL121" s="183"/>
      <c r="CM121" s="183"/>
      <c r="CN121" s="183"/>
      <c r="CO121" s="183"/>
      <c r="CP121" s="183"/>
      <c r="CQ121" s="183"/>
      <c r="CR121" s="183"/>
      <c r="CS121" s="183"/>
      <c r="CT121" s="183"/>
      <c r="CU121" s="183"/>
      <c r="CV121" s="183"/>
      <c r="CW121" s="183"/>
      <c r="CX121" s="183"/>
      <c r="CY121" s="183"/>
      <c r="CZ121" s="183"/>
      <c r="DA121" s="186"/>
      <c r="DB121" s="187" t="s">
        <v>241</v>
      </c>
      <c r="DC121" s="182"/>
      <c r="DD121" s="182"/>
      <c r="DE121" s="182"/>
      <c r="DF121" s="182"/>
      <c r="DG121" s="182"/>
      <c r="DH121" s="182"/>
      <c r="DI121" s="182"/>
      <c r="DJ121" s="182"/>
      <c r="DK121" s="182"/>
      <c r="DL121" s="182"/>
      <c r="DM121" s="182"/>
      <c r="DN121" s="180" t="s">
        <v>241</v>
      </c>
      <c r="DO121" s="180"/>
      <c r="DP121" s="180"/>
      <c r="DQ121" s="180"/>
      <c r="DR121" s="180"/>
      <c r="DS121" s="180"/>
      <c r="DT121" s="180"/>
      <c r="DU121" s="180"/>
      <c r="DV121" s="180"/>
      <c r="DW121" s="180"/>
      <c r="DX121" s="180"/>
      <c r="DY121" s="180"/>
      <c r="DZ121" s="178" t="s">
        <v>241</v>
      </c>
      <c r="EL121" s="178" t="s">
        <v>241</v>
      </c>
      <c r="EO121" s="180"/>
      <c r="EP121" s="180"/>
      <c r="EQ121" s="180"/>
      <c r="ER121" s="180"/>
      <c r="ES121" s="180"/>
      <c r="ET121" s="180"/>
      <c r="EU121" s="180"/>
      <c r="EV121" s="180"/>
      <c r="EW121" s="180"/>
      <c r="EX121" s="180"/>
      <c r="EY121" s="180"/>
      <c r="EZ121" s="178" t="s">
        <v>1441</v>
      </c>
      <c r="HN121" s="178">
        <v>91634523</v>
      </c>
      <c r="HO121" s="178" t="s">
        <v>1595</v>
      </c>
      <c r="HP121" s="178" t="s">
        <v>1596</v>
      </c>
      <c r="HR121" s="178" t="s">
        <v>244</v>
      </c>
      <c r="HS121" s="178" t="s">
        <v>245</v>
      </c>
      <c r="HT121" s="178" t="s">
        <v>264</v>
      </c>
      <c r="HV121" s="178">
        <v>142</v>
      </c>
      <c r="HW121" s="169">
        <f t="shared" si="26"/>
        <v>1.8999999999999986</v>
      </c>
      <c r="HX121" s="169">
        <f t="shared" si="27"/>
        <v>2.1999999999999993</v>
      </c>
      <c r="HY121" s="169">
        <f t="shared" si="28"/>
        <v>2.0999999999999979</v>
      </c>
      <c r="HZ121" s="169">
        <f t="shared" si="29"/>
        <v>0</v>
      </c>
      <c r="IA121" s="169">
        <f t="shared" si="30"/>
        <v>0</v>
      </c>
      <c r="IB121" s="169">
        <f t="shared" si="31"/>
        <v>0</v>
      </c>
      <c r="IC121" s="169">
        <f t="shared" si="32"/>
        <v>0</v>
      </c>
      <c r="ID121" s="169">
        <f t="shared" si="33"/>
        <v>0</v>
      </c>
      <c r="IE121" s="169">
        <f t="shared" si="34"/>
        <v>0</v>
      </c>
      <c r="IF121" s="169">
        <f t="shared" si="35"/>
        <v>0</v>
      </c>
      <c r="IG121" s="169">
        <f t="shared" si="36"/>
        <v>0</v>
      </c>
      <c r="IH121" s="169">
        <f t="shared" si="37"/>
        <v>0</v>
      </c>
      <c r="II121" s="164">
        <f t="shared" si="38"/>
        <v>2.0666666666666651</v>
      </c>
      <c r="IJ121" s="164">
        <f t="shared" si="39"/>
        <v>0</v>
      </c>
      <c r="IK121" s="164">
        <f t="shared" si="40"/>
        <v>0</v>
      </c>
      <c r="IL121" s="164">
        <f t="shared" si="41"/>
        <v>0</v>
      </c>
      <c r="IM121" s="170">
        <f>(II121/1000)*Parameters!$H$2</f>
        <v>6.0966666666666613E-5</v>
      </c>
      <c r="IN121" s="170">
        <f>(IJ121/1000)*Parameters!$H$4</f>
        <v>0</v>
      </c>
      <c r="IO121" s="170">
        <f>(IK121/1000)*Parameters!$H$3</f>
        <v>0</v>
      </c>
      <c r="IP121" s="170">
        <f>(IL121/1000)*Parameters!$H$5</f>
        <v>0</v>
      </c>
      <c r="IQ121" s="171">
        <f t="shared" si="42"/>
        <v>6.0966666666666613E-5</v>
      </c>
      <c r="IR121" s="128">
        <f t="shared" si="43"/>
        <v>1</v>
      </c>
      <c r="IS121" s="128">
        <f t="shared" si="44"/>
        <v>0</v>
      </c>
      <c r="IT121" s="128">
        <f t="shared" si="45"/>
        <v>0</v>
      </c>
      <c r="IU121" s="128">
        <f t="shared" si="46"/>
        <v>0</v>
      </c>
      <c r="IV121" s="172">
        <f t="shared" si="47"/>
        <v>44294</v>
      </c>
      <c r="IW121" s="172">
        <f t="shared" si="48"/>
        <v>44297</v>
      </c>
      <c r="IX121" s="173">
        <f>SUM(M121*Parameters!$L$2,N121*Parameters!$L$3,O121*Parameters!$L$4,P121*Parameters!$L$5)</f>
        <v>3.3</v>
      </c>
      <c r="IY121" s="173">
        <f t="shared" si="49"/>
        <v>0.62626262626262585</v>
      </c>
    </row>
    <row r="122" spans="1:259" ht="15.75" customHeight="1">
      <c r="Q122" s="188"/>
      <c r="R122" s="188"/>
      <c r="S122" s="188"/>
      <c r="AO122" s="159"/>
      <c r="AP122" s="159"/>
      <c r="AQ122" s="159"/>
      <c r="AR122" s="159"/>
      <c r="AS122" s="159"/>
      <c r="AT122" s="159"/>
    </row>
    <row r="123" spans="1:259">
      <c r="AO123" s="159"/>
      <c r="AP123" s="159"/>
      <c r="AQ123" s="159"/>
      <c r="AR123" s="159"/>
      <c r="AS123" s="159"/>
      <c r="AT123" s="159"/>
    </row>
    <row r="124" spans="1:259">
      <c r="AO124" s="159"/>
      <c r="AP124" s="159"/>
      <c r="AQ124" s="159"/>
      <c r="AR124" s="159"/>
      <c r="AS124" s="159"/>
      <c r="AT124" s="159"/>
    </row>
    <row r="125" spans="1:259">
      <c r="AO125" s="159"/>
      <c r="AP125" s="159"/>
      <c r="AQ125" s="159"/>
      <c r="AR125" s="159"/>
      <c r="AS125" s="159"/>
      <c r="AT125" s="159"/>
    </row>
    <row r="126" spans="1:259">
      <c r="AO126" s="159"/>
      <c r="AP126" s="159"/>
      <c r="AQ126" s="159"/>
      <c r="AR126" s="159"/>
      <c r="AS126" s="159"/>
      <c r="AT126" s="159"/>
    </row>
    <row r="127" spans="1:259">
      <c r="AO127" s="159"/>
      <c r="AP127" s="159"/>
      <c r="AQ127" s="159"/>
      <c r="AR127" s="159"/>
      <c r="AS127" s="159"/>
      <c r="AT127" s="159"/>
    </row>
    <row r="128" spans="1:259">
      <c r="AO128" s="159"/>
      <c r="AP128" s="159"/>
      <c r="AQ128" s="159"/>
      <c r="AR128" s="159"/>
      <c r="AS128" s="159"/>
      <c r="AT128" s="159"/>
    </row>
    <row r="129" spans="41:46">
      <c r="AO129" s="159"/>
      <c r="AP129" s="159"/>
      <c r="AQ129" s="159"/>
      <c r="AR129" s="159"/>
      <c r="AS129" s="159"/>
      <c r="AT129" s="159"/>
    </row>
    <row r="130" spans="41:46">
      <c r="AO130" s="159"/>
      <c r="AP130" s="159"/>
      <c r="AQ130" s="159"/>
      <c r="AR130" s="159"/>
      <c r="AS130" s="159"/>
      <c r="AT130" s="159"/>
    </row>
    <row r="131" spans="41:46">
      <c r="AO131" s="159"/>
      <c r="AP131" s="159"/>
      <c r="AQ131" s="159"/>
      <c r="AR131" s="159"/>
      <c r="AS131" s="159"/>
      <c r="AT131" s="159"/>
    </row>
    <row r="132" spans="41:46">
      <c r="AO132" s="159"/>
      <c r="AP132" s="159"/>
      <c r="AQ132" s="159"/>
      <c r="AR132" s="159"/>
      <c r="AS132" s="159"/>
      <c r="AT132" s="159"/>
    </row>
    <row r="133" spans="41:46">
      <c r="AO133" s="159"/>
      <c r="AP133" s="159"/>
      <c r="AQ133" s="159"/>
      <c r="AR133" s="159"/>
      <c r="AS133" s="159"/>
      <c r="AT133" s="159"/>
    </row>
    <row r="134" spans="41:46">
      <c r="AO134" s="159"/>
      <c r="AP134" s="159"/>
      <c r="AQ134" s="159"/>
      <c r="AR134" s="159"/>
      <c r="AS134" s="159"/>
      <c r="AT134" s="159"/>
    </row>
    <row r="135" spans="41:46">
      <c r="AO135" s="159"/>
      <c r="AP135" s="159"/>
      <c r="AQ135" s="159"/>
      <c r="AR135" s="159"/>
      <c r="AS135" s="159"/>
      <c r="AT135" s="159"/>
    </row>
    <row r="136" spans="41:46">
      <c r="AO136" s="159"/>
      <c r="AP136" s="159"/>
      <c r="AQ136" s="159"/>
      <c r="AR136" s="159"/>
      <c r="AS136" s="159"/>
      <c r="AT136" s="159"/>
    </row>
    <row r="137" spans="41:46">
      <c r="AO137" s="159"/>
      <c r="AP137" s="159"/>
      <c r="AQ137" s="159"/>
      <c r="AR137" s="159"/>
      <c r="AS137" s="159"/>
      <c r="AT137" s="159"/>
    </row>
    <row r="138" spans="41:46">
      <c r="AO138" s="159"/>
      <c r="AP138" s="159"/>
      <c r="AQ138" s="159"/>
      <c r="AR138" s="159"/>
      <c r="AS138" s="159"/>
      <c r="AT138" s="159"/>
    </row>
    <row r="139" spans="41:46">
      <c r="AO139" s="159"/>
      <c r="AP139" s="159"/>
      <c r="AQ139" s="159"/>
      <c r="AR139" s="159"/>
      <c r="AS139" s="159"/>
      <c r="AT139" s="159"/>
    </row>
    <row r="140" spans="41:46">
      <c r="AO140" s="159"/>
      <c r="AP140" s="159"/>
      <c r="AQ140" s="159"/>
      <c r="AR140" s="159"/>
      <c r="AS140" s="159"/>
      <c r="AT140" s="159"/>
    </row>
    <row r="141" spans="41:46">
      <c r="AO141" s="159"/>
      <c r="AP141" s="159"/>
      <c r="AQ141" s="159"/>
      <c r="AR141" s="159"/>
      <c r="AS141" s="159"/>
      <c r="AT141" s="159"/>
    </row>
    <row r="142" spans="41:46">
      <c r="AO142" s="159"/>
      <c r="AP142" s="159"/>
      <c r="AQ142" s="159"/>
      <c r="AR142" s="159"/>
      <c r="AS142" s="159"/>
      <c r="AT142" s="159"/>
    </row>
    <row r="143" spans="41:46">
      <c r="AO143" s="159"/>
      <c r="AP143" s="159"/>
      <c r="AQ143" s="159"/>
      <c r="AR143" s="159"/>
      <c r="AS143" s="159"/>
      <c r="AT143" s="159"/>
    </row>
    <row r="144" spans="41:46">
      <c r="AO144" s="159"/>
      <c r="AP144" s="159"/>
      <c r="AQ144" s="159"/>
      <c r="AR144" s="159"/>
      <c r="AS144" s="159"/>
      <c r="AT144" s="159"/>
    </row>
    <row r="145" spans="41:46">
      <c r="AO145" s="159"/>
      <c r="AP145" s="159"/>
      <c r="AQ145" s="159"/>
      <c r="AR145" s="159"/>
      <c r="AS145" s="159"/>
      <c r="AT145" s="159"/>
    </row>
    <row r="146" spans="41:46">
      <c r="AO146" s="159"/>
      <c r="AP146" s="159"/>
      <c r="AQ146" s="159"/>
      <c r="AR146" s="159"/>
      <c r="AS146" s="159"/>
      <c r="AT146" s="159"/>
    </row>
    <row r="147" spans="41:46">
      <c r="AO147" s="159"/>
      <c r="AP147" s="159"/>
      <c r="AQ147" s="159"/>
      <c r="AR147" s="159"/>
      <c r="AS147" s="159"/>
      <c r="AT147" s="159"/>
    </row>
    <row r="148" spans="41:46">
      <c r="AO148" s="159"/>
      <c r="AP148" s="159"/>
      <c r="AQ148" s="159"/>
      <c r="AR148" s="159"/>
      <c r="AS148" s="159"/>
      <c r="AT148" s="159"/>
    </row>
    <row r="149" spans="41:46">
      <c r="AO149" s="159"/>
      <c r="AP149" s="159"/>
      <c r="AQ149" s="159"/>
      <c r="AR149" s="159"/>
      <c r="AS149" s="159"/>
      <c r="AT149" s="159"/>
    </row>
    <row r="150" spans="41:46">
      <c r="AO150" s="159"/>
      <c r="AP150" s="159"/>
      <c r="AQ150" s="159"/>
      <c r="AR150" s="159"/>
      <c r="AS150" s="159"/>
      <c r="AT150" s="159"/>
    </row>
    <row r="151" spans="41:46">
      <c r="AO151" s="159"/>
      <c r="AP151" s="159"/>
      <c r="AQ151" s="159"/>
      <c r="AR151" s="159"/>
      <c r="AS151" s="159"/>
      <c r="AT151" s="159"/>
    </row>
    <row r="152" spans="41:46">
      <c r="AO152" s="159"/>
      <c r="AP152" s="159"/>
      <c r="AQ152" s="159"/>
      <c r="AR152" s="159"/>
      <c r="AS152" s="159"/>
      <c r="AT152" s="159"/>
    </row>
    <row r="153" spans="41:46">
      <c r="AO153" s="159"/>
      <c r="AP153" s="159"/>
      <c r="AQ153" s="159"/>
      <c r="AR153" s="159"/>
      <c r="AS153" s="159"/>
      <c r="AT153" s="159"/>
    </row>
    <row r="154" spans="41:46">
      <c r="AO154" s="159"/>
      <c r="AP154" s="159"/>
      <c r="AQ154" s="159"/>
      <c r="AR154" s="159"/>
      <c r="AS154" s="159"/>
      <c r="AT154" s="159"/>
    </row>
    <row r="155" spans="41:46">
      <c r="AO155" s="159"/>
      <c r="AP155" s="159"/>
      <c r="AQ155" s="159"/>
      <c r="AR155" s="159"/>
      <c r="AS155" s="159"/>
      <c r="AT155" s="159"/>
    </row>
    <row r="156" spans="41:46">
      <c r="AO156" s="159"/>
      <c r="AP156" s="159"/>
      <c r="AQ156" s="159"/>
      <c r="AR156" s="159"/>
      <c r="AS156" s="159"/>
      <c r="AT156" s="159"/>
    </row>
    <row r="157" spans="41:46">
      <c r="AO157" s="159"/>
      <c r="AP157" s="159"/>
      <c r="AQ157" s="159"/>
      <c r="AR157" s="159"/>
      <c r="AS157" s="159"/>
      <c r="AT157" s="159"/>
    </row>
    <row r="158" spans="41:46">
      <c r="AO158" s="159"/>
      <c r="AP158" s="159"/>
      <c r="AQ158" s="159"/>
      <c r="AR158" s="159"/>
      <c r="AS158" s="159"/>
      <c r="AT158" s="159"/>
    </row>
    <row r="159" spans="41:46">
      <c r="AO159" s="159"/>
      <c r="AP159" s="159"/>
      <c r="AQ159" s="159"/>
      <c r="AR159" s="159"/>
      <c r="AS159" s="159"/>
      <c r="AT159" s="159"/>
    </row>
    <row r="160" spans="41:46">
      <c r="AO160" s="159"/>
      <c r="AP160" s="159"/>
      <c r="AQ160" s="159"/>
      <c r="AR160" s="159"/>
      <c r="AS160" s="159"/>
      <c r="AT160" s="159"/>
    </row>
    <row r="161" spans="41:46">
      <c r="AO161" s="159"/>
      <c r="AP161" s="159"/>
      <c r="AQ161" s="159"/>
      <c r="AR161" s="159"/>
      <c r="AS161" s="159"/>
      <c r="AT161" s="159"/>
    </row>
    <row r="162" spans="41:46">
      <c r="AO162" s="159"/>
      <c r="AP162" s="159"/>
      <c r="AQ162" s="159"/>
      <c r="AR162" s="159"/>
      <c r="AS162" s="159"/>
      <c r="AT162" s="159"/>
    </row>
    <row r="163" spans="41:46">
      <c r="AO163" s="159"/>
      <c r="AP163" s="159"/>
      <c r="AQ163" s="159"/>
      <c r="AR163" s="159"/>
      <c r="AS163" s="159"/>
      <c r="AT163" s="159"/>
    </row>
    <row r="164" spans="41:46">
      <c r="AO164" s="159"/>
      <c r="AP164" s="159"/>
      <c r="AQ164" s="159"/>
      <c r="AR164" s="159"/>
      <c r="AS164" s="159"/>
      <c r="AT164" s="159"/>
    </row>
    <row r="165" spans="41:46">
      <c r="AO165" s="159"/>
      <c r="AP165" s="159"/>
      <c r="AQ165" s="159"/>
      <c r="AR165" s="159"/>
      <c r="AS165" s="159"/>
      <c r="AT165" s="159"/>
    </row>
    <row r="166" spans="41:46">
      <c r="AO166" s="159"/>
      <c r="AP166" s="159"/>
      <c r="AQ166" s="159"/>
      <c r="AR166" s="159"/>
      <c r="AS166" s="159"/>
      <c r="AT166" s="159"/>
    </row>
    <row r="167" spans="41:46">
      <c r="AO167" s="159"/>
      <c r="AP167" s="159"/>
      <c r="AQ167" s="159"/>
      <c r="AR167" s="159"/>
      <c r="AS167" s="159"/>
      <c r="AT167" s="159"/>
    </row>
    <row r="168" spans="41:46">
      <c r="AO168" s="159"/>
      <c r="AP168" s="159"/>
      <c r="AQ168" s="159"/>
      <c r="AR168" s="159"/>
      <c r="AS168" s="159"/>
      <c r="AT168" s="159"/>
    </row>
    <row r="169" spans="41:46">
      <c r="AO169" s="159"/>
      <c r="AP169" s="159"/>
      <c r="AQ169" s="159"/>
      <c r="AR169" s="159"/>
      <c r="AS169" s="159"/>
      <c r="AT169" s="159"/>
    </row>
    <row r="170" spans="41:46">
      <c r="AO170" s="159"/>
      <c r="AP170" s="159"/>
      <c r="AQ170" s="159"/>
      <c r="AR170" s="159"/>
      <c r="AS170" s="159"/>
      <c r="AT170" s="159"/>
    </row>
    <row r="171" spans="41:46">
      <c r="AO171" s="159"/>
      <c r="AP171" s="159"/>
      <c r="AQ171" s="159"/>
      <c r="AR171" s="159"/>
      <c r="AS171" s="159"/>
      <c r="AT171" s="159"/>
    </row>
    <row r="172" spans="41:46">
      <c r="AO172" s="159"/>
      <c r="AP172" s="159"/>
      <c r="AQ172" s="159"/>
      <c r="AR172" s="159"/>
      <c r="AS172" s="159"/>
      <c r="AT172" s="159"/>
    </row>
    <row r="173" spans="41:46">
      <c r="AO173" s="159"/>
      <c r="AP173" s="159"/>
      <c r="AQ173" s="159"/>
      <c r="AR173" s="159"/>
      <c r="AS173" s="159"/>
      <c r="AT173" s="159"/>
    </row>
    <row r="174" spans="41:46">
      <c r="AO174" s="159"/>
      <c r="AP174" s="159"/>
      <c r="AQ174" s="159"/>
      <c r="AR174" s="159"/>
      <c r="AS174" s="159"/>
      <c r="AT174" s="159"/>
    </row>
    <row r="175" spans="41:46">
      <c r="AO175" s="159"/>
      <c r="AP175" s="159"/>
      <c r="AQ175" s="159"/>
      <c r="AR175" s="159"/>
      <c r="AS175" s="159"/>
      <c r="AT175" s="159"/>
    </row>
  </sheetData>
  <autoFilter ref="A2:IY121" xr:uid="{773EB16F-770A-4A7E-991F-DA88FA1C25A9}"/>
  <mergeCells count="10">
    <mergeCell ref="II1:IL1"/>
    <mergeCell ref="IM1:IP1"/>
    <mergeCell ref="IR1:IU1"/>
    <mergeCell ref="IV1:IW1"/>
    <mergeCell ref="BC1:BN1"/>
    <mergeCell ref="BO1:DA1"/>
    <mergeCell ref="DB1:DM1"/>
    <mergeCell ref="DN1:DY1"/>
    <mergeCell ref="EO1:EY1"/>
    <mergeCell ref="HW1:IH1"/>
  </mergeCells>
  <pageMargins left="0.7" right="0.7" top="0.75" bottom="0.75" header="0.3" footer="0.3"/>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8DCC1-E432-40F3-8769-68426EFA5BBC}">
  <dimension ref="A1:GD62"/>
  <sheetViews>
    <sheetView topLeftCell="A2" zoomScale="117" zoomScaleNormal="117" workbookViewId="0">
      <selection activeCell="E3" sqref="E3"/>
    </sheetView>
  </sheetViews>
  <sheetFormatPr baseColWidth="10" defaultColWidth="8.83203125" defaultRowHeight="15"/>
  <cols>
    <col min="1" max="2" width="9.83203125" bestFit="1" customWidth="1"/>
    <col min="3" max="3" width="26.5" bestFit="1" customWidth="1"/>
    <col min="4" max="4" width="20.1640625" bestFit="1" customWidth="1"/>
    <col min="5" max="5" width="28.5" bestFit="1" customWidth="1"/>
    <col min="6" max="6" width="11.83203125" bestFit="1" customWidth="1"/>
    <col min="7" max="7" width="8.83203125" bestFit="1" customWidth="1"/>
    <col min="10" max="18" width="9" bestFit="1" customWidth="1"/>
    <col min="19" max="19" width="12" bestFit="1" customWidth="1"/>
    <col min="21" max="21" width="8.6640625" bestFit="1" customWidth="1"/>
    <col min="22" max="22" width="10.5" bestFit="1" customWidth="1"/>
    <col min="23" max="23" width="9" bestFit="1" customWidth="1"/>
    <col min="26" max="26" width="28.5" bestFit="1" customWidth="1"/>
    <col min="27" max="27" width="10.1640625" bestFit="1" customWidth="1"/>
    <col min="28" max="29" width="9.83203125" bestFit="1" customWidth="1"/>
    <col min="30" max="30" width="26.5" bestFit="1" customWidth="1"/>
    <col min="31" max="31" width="20.1640625" bestFit="1" customWidth="1"/>
    <col min="32" max="32" width="28.5" bestFit="1" customWidth="1"/>
    <col min="33" max="33" width="12.6640625" bestFit="1" customWidth="1"/>
    <col min="34" max="36" width="8.83203125" bestFit="1" customWidth="1"/>
    <col min="38" max="39" width="8.83203125" bestFit="1" customWidth="1"/>
    <col min="40" max="52" width="9" bestFit="1" customWidth="1"/>
    <col min="54" max="54" width="9" bestFit="1" customWidth="1"/>
    <col min="57" max="58" width="9" bestFit="1" customWidth="1"/>
    <col min="66" max="66" width="28.5" bestFit="1" customWidth="1"/>
    <col min="67" max="67" width="166.6640625" bestFit="1" customWidth="1"/>
    <col min="68" max="68" width="166.6640625" customWidth="1"/>
    <col min="69" max="69" width="10.1640625" bestFit="1" customWidth="1"/>
    <col min="70" max="71" width="9.83203125" bestFit="1" customWidth="1"/>
    <col min="72" max="72" width="26.5" bestFit="1" customWidth="1"/>
    <col min="73" max="73" width="20.1640625" bestFit="1" customWidth="1"/>
    <col min="74" max="74" width="28.5" bestFit="1" customWidth="1"/>
    <col min="75" max="75" width="12.6640625" bestFit="1" customWidth="1"/>
    <col min="76" max="76" width="9" bestFit="1" customWidth="1"/>
    <col min="78" max="78" width="9" bestFit="1" customWidth="1"/>
    <col min="81" max="81" width="8.83203125" bestFit="1" customWidth="1"/>
    <col min="82" max="96" width="9" bestFit="1" customWidth="1"/>
    <col min="99" max="100" width="9" bestFit="1" customWidth="1"/>
    <col min="108" max="108" width="28.5" bestFit="1" customWidth="1"/>
    <col min="109" max="109" width="96.6640625" bestFit="1" customWidth="1"/>
    <col min="110" max="110" width="10.1640625" bestFit="1" customWidth="1"/>
    <col min="111" max="112" width="9.83203125" bestFit="1" customWidth="1"/>
    <col min="113" max="113" width="26.6640625" bestFit="1" customWidth="1"/>
    <col min="114" max="114" width="20.1640625" bestFit="1" customWidth="1"/>
    <col min="115" max="115" width="28.5" bestFit="1" customWidth="1"/>
    <col min="116" max="116" width="12.6640625" bestFit="1" customWidth="1"/>
    <col min="117" max="117" width="9" bestFit="1" customWidth="1"/>
    <col min="119" max="119" width="9" bestFit="1" customWidth="1"/>
    <col min="122" max="122" width="8.83203125" bestFit="1" customWidth="1"/>
    <col min="123" max="137" width="9" bestFit="1" customWidth="1"/>
    <col min="140" max="140" width="9" bestFit="1" customWidth="1"/>
    <col min="149" max="150" width="31.5" customWidth="1"/>
    <col min="152" max="152" width="10.6640625" customWidth="1"/>
    <col min="153" max="153" width="11.5" customWidth="1"/>
    <col min="154" max="154" width="11.33203125" customWidth="1"/>
    <col min="155" max="156" width="11.5" customWidth="1"/>
    <col min="157" max="157" width="10.83203125" customWidth="1"/>
    <col min="158" max="158" width="10.1640625" customWidth="1"/>
    <col min="159" max="159" width="10" customWidth="1"/>
    <col min="160" max="160" width="10.1640625" customWidth="1"/>
    <col min="161" max="161" width="11.33203125" customWidth="1"/>
    <col min="162" max="162" width="11" customWidth="1"/>
    <col min="163" max="163" width="11.83203125" customWidth="1"/>
    <col min="164" max="164" width="11.6640625" customWidth="1"/>
    <col min="165" max="165" width="9" bestFit="1" customWidth="1"/>
    <col min="166" max="166" width="8.83203125" bestFit="1" customWidth="1"/>
    <col min="167" max="167" width="9" bestFit="1" customWidth="1"/>
    <col min="168" max="168" width="8.5" bestFit="1" customWidth="1"/>
    <col min="169" max="169" width="10.1640625" customWidth="1"/>
    <col min="170" max="170" width="8.6640625" bestFit="1" customWidth="1"/>
    <col min="171" max="171" width="9.5" customWidth="1"/>
    <col min="172" max="172" width="8.6640625" bestFit="1" customWidth="1"/>
    <col min="173" max="173" width="8.5" bestFit="1" customWidth="1"/>
    <col min="174" max="174" width="10.33203125" customWidth="1"/>
    <col min="175" max="175" width="4.83203125" bestFit="1" customWidth="1"/>
    <col min="176" max="176" width="10.33203125" customWidth="1"/>
    <col min="181" max="181" width="8.5" bestFit="1" customWidth="1"/>
    <col min="182" max="182" width="10" bestFit="1" customWidth="1"/>
    <col min="183" max="183" width="11.5" style="197" bestFit="1" customWidth="1"/>
    <col min="185" max="185" width="20.1640625" bestFit="1" customWidth="1"/>
  </cols>
  <sheetData>
    <row r="1" spans="1:186" s="84" customFormat="1" ht="19">
      <c r="A1" s="313" t="s">
        <v>1597</v>
      </c>
      <c r="B1" s="313"/>
      <c r="C1" s="313"/>
      <c r="D1" s="313"/>
      <c r="E1" s="313"/>
      <c r="F1" s="313"/>
      <c r="G1" s="313"/>
      <c r="H1" s="313"/>
      <c r="I1" s="313"/>
      <c r="J1" s="313"/>
      <c r="K1" s="313"/>
      <c r="L1" s="313"/>
      <c r="M1" s="313"/>
      <c r="N1" s="313"/>
      <c r="O1" s="313"/>
      <c r="P1" s="313"/>
      <c r="Q1" s="313"/>
      <c r="R1" s="313"/>
      <c r="S1" s="313"/>
      <c r="T1" s="313"/>
      <c r="U1" s="313"/>
      <c r="V1" s="313"/>
      <c r="W1" s="313"/>
      <c r="X1" s="313"/>
      <c r="Y1" s="313"/>
      <c r="Z1" s="313"/>
      <c r="AA1" s="313"/>
      <c r="AB1" s="313" t="s">
        <v>1598</v>
      </c>
      <c r="AC1" s="313"/>
      <c r="AD1" s="313"/>
      <c r="AE1" s="313"/>
      <c r="AF1" s="313"/>
      <c r="AG1" s="313"/>
      <c r="AH1" s="313"/>
      <c r="AI1" s="313"/>
      <c r="AJ1" s="313"/>
      <c r="AK1" s="313"/>
      <c r="AL1" s="313"/>
      <c r="AM1" s="313"/>
      <c r="AN1" s="313"/>
      <c r="AO1" s="313"/>
      <c r="AP1" s="313"/>
      <c r="AQ1" s="313"/>
      <c r="AR1" s="313"/>
      <c r="AS1" s="313"/>
      <c r="AT1" s="313"/>
      <c r="AU1" s="313"/>
      <c r="AV1" s="313"/>
      <c r="AW1" s="313"/>
      <c r="AX1" s="313"/>
      <c r="AY1" s="313"/>
      <c r="AZ1" s="313"/>
      <c r="BA1" s="313"/>
      <c r="BB1" s="313"/>
      <c r="BC1" s="313"/>
      <c r="BD1" s="313"/>
      <c r="BE1" s="313"/>
      <c r="BF1" s="313"/>
      <c r="BG1" s="313"/>
      <c r="BH1" s="313"/>
      <c r="BI1" s="313"/>
      <c r="BJ1" s="313"/>
      <c r="BK1" s="313"/>
      <c r="BL1" s="313"/>
      <c r="BM1" s="313"/>
      <c r="BN1" s="313"/>
      <c r="BO1" s="313"/>
      <c r="BP1" s="313"/>
      <c r="BQ1" s="313"/>
      <c r="BR1" s="313" t="s">
        <v>1599</v>
      </c>
      <c r="BS1" s="313"/>
      <c r="BT1" s="313"/>
      <c r="BU1" s="313"/>
      <c r="BV1" s="313"/>
      <c r="BW1" s="313"/>
      <c r="BX1" s="313"/>
      <c r="BY1" s="313"/>
      <c r="BZ1" s="313"/>
      <c r="CA1" s="313"/>
      <c r="CB1" s="313"/>
      <c r="CC1" s="313"/>
      <c r="CD1" s="313"/>
      <c r="CE1" s="313"/>
      <c r="CF1" s="313"/>
      <c r="CG1" s="313"/>
      <c r="CH1" s="313"/>
      <c r="CI1" s="313"/>
      <c r="CJ1" s="313"/>
      <c r="CK1" s="313"/>
      <c r="CL1" s="313"/>
      <c r="CM1" s="313"/>
      <c r="CN1" s="313"/>
      <c r="CO1" s="313"/>
      <c r="CP1" s="313"/>
      <c r="CQ1" s="313"/>
      <c r="CR1" s="313"/>
      <c r="CS1" s="313"/>
      <c r="CT1" s="313"/>
      <c r="CU1" s="313"/>
      <c r="CV1" s="313"/>
      <c r="CW1" s="313"/>
      <c r="CX1" s="313"/>
      <c r="CY1" s="313"/>
      <c r="CZ1" s="313"/>
      <c r="DA1" s="313"/>
      <c r="DB1" s="313"/>
      <c r="DC1" s="313"/>
      <c r="DD1" s="313"/>
      <c r="DE1" s="313"/>
      <c r="DF1" s="313"/>
      <c r="DG1" s="313" t="s">
        <v>1600</v>
      </c>
      <c r="DH1" s="313"/>
      <c r="DI1" s="313"/>
      <c r="DJ1" s="313"/>
      <c r="DK1" s="313"/>
      <c r="DL1" s="313"/>
      <c r="DM1" s="313"/>
      <c r="DN1" s="313"/>
      <c r="DO1" s="313"/>
      <c r="DP1" s="313"/>
      <c r="DQ1" s="313"/>
      <c r="DR1" s="313"/>
      <c r="DS1" s="313"/>
      <c r="DT1" s="313"/>
      <c r="DU1" s="313"/>
      <c r="DV1" s="313"/>
      <c r="DW1" s="313"/>
      <c r="DX1" s="313"/>
      <c r="DY1" s="313"/>
      <c r="DZ1" s="313"/>
      <c r="EA1" s="313"/>
      <c r="EB1" s="313"/>
      <c r="EC1" s="313"/>
      <c r="ED1" s="313"/>
      <c r="EE1" s="313"/>
      <c r="EF1" s="313"/>
      <c r="EG1" s="313"/>
      <c r="EH1" s="313"/>
      <c r="EI1" s="313"/>
      <c r="EJ1" s="313"/>
      <c r="EK1" s="313"/>
      <c r="EL1" s="313"/>
      <c r="EM1" s="313"/>
      <c r="EN1" s="313"/>
      <c r="EO1" s="313"/>
      <c r="EP1" s="313"/>
      <c r="EQ1" s="313"/>
      <c r="ER1" s="313"/>
      <c r="ES1" s="313"/>
      <c r="ET1" s="313"/>
      <c r="EU1" s="313"/>
      <c r="EV1" s="314" t="s">
        <v>4</v>
      </c>
      <c r="EW1" s="314"/>
      <c r="EX1" s="314"/>
      <c r="EY1" s="314"/>
      <c r="EZ1" s="314"/>
      <c r="FA1" s="314"/>
      <c r="FB1" s="314"/>
      <c r="FC1" s="314"/>
      <c r="FD1" s="314"/>
      <c r="FE1" s="314"/>
      <c r="FF1" s="314"/>
      <c r="FG1" s="314"/>
      <c r="FH1" s="315" t="s">
        <v>5</v>
      </c>
      <c r="FI1" s="316"/>
      <c r="FJ1" s="316"/>
      <c r="FK1" s="317"/>
      <c r="FL1" s="304" t="s">
        <v>6</v>
      </c>
      <c r="FM1" s="305"/>
      <c r="FN1" s="305"/>
      <c r="FO1" s="306"/>
      <c r="FP1" s="83" t="s">
        <v>7</v>
      </c>
      <c r="FQ1" s="307" t="s">
        <v>8</v>
      </c>
      <c r="FR1" s="308"/>
      <c r="FS1" s="308"/>
      <c r="FT1" s="309"/>
      <c r="FU1" s="310" t="s">
        <v>1601</v>
      </c>
      <c r="FV1" s="311"/>
      <c r="FW1" s="311"/>
      <c r="FX1" s="311"/>
      <c r="FY1" s="312"/>
      <c r="FZ1" s="192" t="s">
        <v>1602</v>
      </c>
      <c r="GA1" s="195" t="s">
        <v>214</v>
      </c>
    </row>
    <row r="2" spans="1:186" s="92" customFormat="1" ht="391.5" customHeight="1">
      <c r="A2" s="85" t="s">
        <v>1603</v>
      </c>
      <c r="B2" s="85" t="s">
        <v>1604</v>
      </c>
      <c r="C2" s="85" t="s">
        <v>1605</v>
      </c>
      <c r="D2" s="85" t="s">
        <v>1606</v>
      </c>
      <c r="E2" s="85" t="s">
        <v>1607</v>
      </c>
      <c r="F2" s="85" t="s">
        <v>1608</v>
      </c>
      <c r="G2" s="85" t="s">
        <v>1609</v>
      </c>
      <c r="H2" s="85" t="s">
        <v>1610</v>
      </c>
      <c r="I2" s="85" t="s">
        <v>1611</v>
      </c>
      <c r="J2" s="85" t="s">
        <v>1612</v>
      </c>
      <c r="K2" s="85" t="s">
        <v>1613</v>
      </c>
      <c r="L2" s="85" t="s">
        <v>1614</v>
      </c>
      <c r="M2" s="85" t="s">
        <v>1615</v>
      </c>
      <c r="N2" s="85" t="s">
        <v>1616</v>
      </c>
      <c r="O2" s="85" t="s">
        <v>1617</v>
      </c>
      <c r="P2" s="85" t="s">
        <v>1618</v>
      </c>
      <c r="Q2" s="85" t="s">
        <v>1619</v>
      </c>
      <c r="R2" s="85" t="s">
        <v>1620</v>
      </c>
      <c r="S2" s="85" t="s">
        <v>1621</v>
      </c>
      <c r="T2" s="85" t="s">
        <v>1622</v>
      </c>
      <c r="U2" s="85" t="s">
        <v>1623</v>
      </c>
      <c r="V2" s="85" t="s">
        <v>1624</v>
      </c>
      <c r="W2" s="85" t="s">
        <v>1625</v>
      </c>
      <c r="X2" s="85" t="s">
        <v>1626</v>
      </c>
      <c r="Y2" s="85" t="s">
        <v>1627</v>
      </c>
      <c r="Z2" s="85" t="s">
        <v>1628</v>
      </c>
      <c r="AA2" s="85" t="s">
        <v>1629</v>
      </c>
      <c r="AB2" s="85" t="s">
        <v>1630</v>
      </c>
      <c r="AC2" s="85" t="s">
        <v>1631</v>
      </c>
      <c r="AD2" s="85" t="s">
        <v>1632</v>
      </c>
      <c r="AE2" s="85" t="s">
        <v>1633</v>
      </c>
      <c r="AF2" s="85" t="s">
        <v>1634</v>
      </c>
      <c r="AG2" s="85" t="s">
        <v>1635</v>
      </c>
      <c r="AH2" s="85" t="s">
        <v>1636</v>
      </c>
      <c r="AI2" s="85" t="s">
        <v>1637</v>
      </c>
      <c r="AJ2" s="85" t="s">
        <v>1638</v>
      </c>
      <c r="AK2" s="85" t="s">
        <v>1639</v>
      </c>
      <c r="AL2" s="85" t="s">
        <v>1640</v>
      </c>
      <c r="AM2" s="85" t="s">
        <v>1641</v>
      </c>
      <c r="AN2" s="85" t="s">
        <v>1642</v>
      </c>
      <c r="AO2" s="85" t="s">
        <v>1643</v>
      </c>
      <c r="AP2" s="85" t="s">
        <v>1644</v>
      </c>
      <c r="AQ2" s="85" t="s">
        <v>1645</v>
      </c>
      <c r="AR2" s="85" t="s">
        <v>1646</v>
      </c>
      <c r="AS2" s="85" t="s">
        <v>1647</v>
      </c>
      <c r="AT2" s="85" t="s">
        <v>1648</v>
      </c>
      <c r="AU2" s="85" t="s">
        <v>1649</v>
      </c>
      <c r="AV2" s="85" t="s">
        <v>1650</v>
      </c>
      <c r="AW2" s="85" t="s">
        <v>1651</v>
      </c>
      <c r="AX2" s="85" t="s">
        <v>1652</v>
      </c>
      <c r="AY2" s="85" t="s">
        <v>1653</v>
      </c>
      <c r="AZ2" s="85" t="s">
        <v>1654</v>
      </c>
      <c r="BA2" s="85" t="s">
        <v>1655</v>
      </c>
      <c r="BB2" s="85" t="s">
        <v>1656</v>
      </c>
      <c r="BC2" s="85" t="s">
        <v>1657</v>
      </c>
      <c r="BD2" s="85" t="s">
        <v>1658</v>
      </c>
      <c r="BE2" s="85" t="s">
        <v>1659</v>
      </c>
      <c r="BF2" s="85" t="s">
        <v>1660</v>
      </c>
      <c r="BG2" s="85" t="s">
        <v>1661</v>
      </c>
      <c r="BH2" s="85" t="s">
        <v>1662</v>
      </c>
      <c r="BI2" s="85" t="s">
        <v>1663</v>
      </c>
      <c r="BJ2" s="85" t="s">
        <v>1664</v>
      </c>
      <c r="BK2" s="85" t="s">
        <v>1665</v>
      </c>
      <c r="BL2" s="85" t="s">
        <v>1666</v>
      </c>
      <c r="BM2" s="85" t="s">
        <v>1667</v>
      </c>
      <c r="BN2" s="85" t="s">
        <v>1668</v>
      </c>
      <c r="BO2" s="85" t="s">
        <v>1669</v>
      </c>
      <c r="BP2" s="85" t="s">
        <v>1670</v>
      </c>
      <c r="BQ2" s="85" t="s">
        <v>1671</v>
      </c>
      <c r="BR2" s="85" t="s">
        <v>1672</v>
      </c>
      <c r="BS2" s="85" t="s">
        <v>1673</v>
      </c>
      <c r="BT2" s="85" t="s">
        <v>1674</v>
      </c>
      <c r="BU2" s="85" t="s">
        <v>1675</v>
      </c>
      <c r="BV2" s="85" t="s">
        <v>1676</v>
      </c>
      <c r="BW2" s="85" t="s">
        <v>1677</v>
      </c>
      <c r="BX2" s="85" t="s">
        <v>1678</v>
      </c>
      <c r="BY2" s="85" t="s">
        <v>1679</v>
      </c>
      <c r="BZ2" s="85" t="s">
        <v>1680</v>
      </c>
      <c r="CA2" s="85" t="s">
        <v>1681</v>
      </c>
      <c r="CB2" s="85" t="s">
        <v>1682</v>
      </c>
      <c r="CC2" s="85" t="s">
        <v>1683</v>
      </c>
      <c r="CD2" s="85" t="s">
        <v>1684</v>
      </c>
      <c r="CE2" s="85" t="s">
        <v>1685</v>
      </c>
      <c r="CF2" s="85" t="s">
        <v>1686</v>
      </c>
      <c r="CG2" s="85" t="s">
        <v>1687</v>
      </c>
      <c r="CH2" s="85" t="s">
        <v>1688</v>
      </c>
      <c r="CI2" s="85" t="s">
        <v>1689</v>
      </c>
      <c r="CJ2" s="85" t="s">
        <v>1690</v>
      </c>
      <c r="CK2" s="85" t="s">
        <v>1691</v>
      </c>
      <c r="CL2" s="85" t="s">
        <v>1692</v>
      </c>
      <c r="CM2" s="85" t="s">
        <v>1693</v>
      </c>
      <c r="CN2" s="85" t="s">
        <v>1694</v>
      </c>
      <c r="CO2" s="85" t="s">
        <v>1695</v>
      </c>
      <c r="CP2" s="85" t="s">
        <v>1696</v>
      </c>
      <c r="CQ2" s="85" t="s">
        <v>1697</v>
      </c>
      <c r="CR2" s="85" t="s">
        <v>1698</v>
      </c>
      <c r="CS2" s="85" t="s">
        <v>1699</v>
      </c>
      <c r="CT2" s="85" t="s">
        <v>1700</v>
      </c>
      <c r="CU2" s="85" t="s">
        <v>1701</v>
      </c>
      <c r="CV2" s="85" t="s">
        <v>1702</v>
      </c>
      <c r="CW2" s="85" t="s">
        <v>1703</v>
      </c>
      <c r="CX2" s="85" t="s">
        <v>1704</v>
      </c>
      <c r="CY2" s="85" t="s">
        <v>1705</v>
      </c>
      <c r="CZ2" s="85" t="s">
        <v>1706</v>
      </c>
      <c r="DA2" s="85" t="s">
        <v>1707</v>
      </c>
      <c r="DB2" s="85" t="s">
        <v>1708</v>
      </c>
      <c r="DC2" s="85" t="s">
        <v>1709</v>
      </c>
      <c r="DD2" s="85" t="s">
        <v>1710</v>
      </c>
      <c r="DE2" s="85" t="s">
        <v>1711</v>
      </c>
      <c r="DF2" s="85" t="s">
        <v>1712</v>
      </c>
      <c r="DG2" s="85" t="s">
        <v>1713</v>
      </c>
      <c r="DH2" s="85" t="s">
        <v>1714</v>
      </c>
      <c r="DI2" s="85" t="s">
        <v>1715</v>
      </c>
      <c r="DJ2" s="85" t="s">
        <v>1716</v>
      </c>
      <c r="DK2" s="85" t="s">
        <v>1717</v>
      </c>
      <c r="DL2" s="85" t="s">
        <v>1718</v>
      </c>
      <c r="DM2" s="85" t="s">
        <v>1719</v>
      </c>
      <c r="DN2" s="85" t="s">
        <v>1720</v>
      </c>
      <c r="DO2" s="85" t="s">
        <v>1721</v>
      </c>
      <c r="DP2" s="85" t="s">
        <v>1722</v>
      </c>
      <c r="DQ2" s="85" t="s">
        <v>1723</v>
      </c>
      <c r="DR2" s="85" t="s">
        <v>1724</v>
      </c>
      <c r="DS2" s="85" t="s">
        <v>1725</v>
      </c>
      <c r="DT2" s="85" t="s">
        <v>1726</v>
      </c>
      <c r="DU2" s="85" t="s">
        <v>1727</v>
      </c>
      <c r="DV2" s="85" t="s">
        <v>1728</v>
      </c>
      <c r="DW2" s="85" t="s">
        <v>1729</v>
      </c>
      <c r="DX2" s="85" t="s">
        <v>1730</v>
      </c>
      <c r="DY2" s="85" t="s">
        <v>1731</v>
      </c>
      <c r="DZ2" s="85" t="s">
        <v>1732</v>
      </c>
      <c r="EA2" s="85" t="s">
        <v>1733</v>
      </c>
      <c r="EB2" s="85" t="s">
        <v>1734</v>
      </c>
      <c r="EC2" s="85" t="s">
        <v>1735</v>
      </c>
      <c r="ED2" s="85" t="s">
        <v>1736</v>
      </c>
      <c r="EE2" s="85" t="s">
        <v>1737</v>
      </c>
      <c r="EF2" s="85" t="s">
        <v>1738</v>
      </c>
      <c r="EG2" s="85" t="s">
        <v>1739</v>
      </c>
      <c r="EH2" s="85" t="s">
        <v>1740</v>
      </c>
      <c r="EI2" s="85" t="s">
        <v>1741</v>
      </c>
      <c r="EJ2" s="85" t="s">
        <v>1742</v>
      </c>
      <c r="EK2" s="85" t="s">
        <v>1743</v>
      </c>
      <c r="EL2" s="85" t="s">
        <v>1744</v>
      </c>
      <c r="EM2" s="85" t="s">
        <v>1745</v>
      </c>
      <c r="EN2" s="85" t="s">
        <v>1746</v>
      </c>
      <c r="EO2" s="85" t="s">
        <v>1747</v>
      </c>
      <c r="EP2" s="85" t="s">
        <v>1748</v>
      </c>
      <c r="EQ2" s="85" t="s">
        <v>1749</v>
      </c>
      <c r="ER2" s="85" t="s">
        <v>1750</v>
      </c>
      <c r="ES2" s="85" t="s">
        <v>1751</v>
      </c>
      <c r="ET2" s="85" t="s">
        <v>1752</v>
      </c>
      <c r="EU2" s="85" t="s">
        <v>1753</v>
      </c>
      <c r="EV2" s="86" t="s">
        <v>1754</v>
      </c>
      <c r="EW2" s="86" t="s">
        <v>1755</v>
      </c>
      <c r="EX2" s="86" t="s">
        <v>1756</v>
      </c>
      <c r="EY2" s="86" t="s">
        <v>1757</v>
      </c>
      <c r="EZ2" s="86" t="s">
        <v>1758</v>
      </c>
      <c r="FA2" s="86" t="s">
        <v>1759</v>
      </c>
      <c r="FB2" s="86" t="s">
        <v>1760</v>
      </c>
      <c r="FC2" s="86" t="s">
        <v>1761</v>
      </c>
      <c r="FD2" s="86" t="s">
        <v>1762</v>
      </c>
      <c r="FE2" s="86" t="s">
        <v>1763</v>
      </c>
      <c r="FF2" s="86" t="s">
        <v>1764</v>
      </c>
      <c r="FG2" s="86" t="s">
        <v>1765</v>
      </c>
      <c r="FH2" s="87" t="s">
        <v>1766</v>
      </c>
      <c r="FI2" s="87" t="s">
        <v>1767</v>
      </c>
      <c r="FJ2" s="87" t="s">
        <v>1768</v>
      </c>
      <c r="FK2" s="87" t="s">
        <v>1769</v>
      </c>
      <c r="FL2" s="88" t="s">
        <v>0</v>
      </c>
      <c r="FM2" s="88" t="s">
        <v>1</v>
      </c>
      <c r="FN2" s="88" t="s">
        <v>2</v>
      </c>
      <c r="FO2" s="88" t="s">
        <v>3</v>
      </c>
      <c r="FP2" s="89" t="s">
        <v>7</v>
      </c>
      <c r="FQ2" s="90" t="s">
        <v>0</v>
      </c>
      <c r="FR2" s="90" t="s">
        <v>1</v>
      </c>
      <c r="FS2" s="90" t="s">
        <v>2</v>
      </c>
      <c r="FT2" s="90" t="s">
        <v>3</v>
      </c>
      <c r="FU2" s="91" t="s">
        <v>1664</v>
      </c>
      <c r="FV2" s="91" t="s">
        <v>1665</v>
      </c>
      <c r="FW2" s="91" t="s">
        <v>1666</v>
      </c>
      <c r="FX2" s="91" t="s">
        <v>1667</v>
      </c>
      <c r="FY2" s="91" t="s">
        <v>216</v>
      </c>
      <c r="FZ2" s="193" t="s">
        <v>1770</v>
      </c>
      <c r="GA2" s="196" t="s">
        <v>1771</v>
      </c>
    </row>
    <row r="3" spans="1:186" s="93" customFormat="1" ht="17" thickBot="1">
      <c r="A3" s="113">
        <v>44291</v>
      </c>
      <c r="B3" s="113">
        <v>44291</v>
      </c>
      <c r="C3" t="s">
        <v>1772</v>
      </c>
      <c r="D3"/>
      <c r="E3" t="s">
        <v>1773</v>
      </c>
      <c r="F3">
        <v>134368185</v>
      </c>
      <c r="G3">
        <v>6.1849999999999996</v>
      </c>
      <c r="H3">
        <v>0</v>
      </c>
      <c r="I3"/>
      <c r="J3"/>
      <c r="K3"/>
      <c r="L3"/>
      <c r="M3"/>
      <c r="N3"/>
      <c r="O3"/>
      <c r="P3"/>
      <c r="Q3"/>
      <c r="R3"/>
      <c r="S3">
        <v>0</v>
      </c>
      <c r="T3">
        <v>0</v>
      </c>
      <c r="U3">
        <v>0</v>
      </c>
      <c r="V3">
        <v>0</v>
      </c>
      <c r="W3"/>
      <c r="X3" t="s">
        <v>1774</v>
      </c>
      <c r="Y3"/>
      <c r="Z3" t="s">
        <v>1775</v>
      </c>
      <c r="AA3"/>
      <c r="AB3" s="113">
        <v>44292</v>
      </c>
      <c r="AC3" s="113">
        <v>44292</v>
      </c>
      <c r="AD3" t="s">
        <v>1772</v>
      </c>
      <c r="AE3"/>
      <c r="AF3" t="s">
        <v>1776</v>
      </c>
      <c r="AG3" t="s">
        <v>0</v>
      </c>
      <c r="AH3">
        <v>1</v>
      </c>
      <c r="AI3">
        <v>0</v>
      </c>
      <c r="AJ3">
        <v>0</v>
      </c>
      <c r="AK3">
        <v>0</v>
      </c>
      <c r="AL3">
        <v>0</v>
      </c>
      <c r="AM3">
        <v>0</v>
      </c>
      <c r="AN3">
        <v>4.9800000000000004</v>
      </c>
      <c r="AO3">
        <v>0</v>
      </c>
      <c r="AP3"/>
      <c r="AQ3"/>
      <c r="AR3"/>
      <c r="AS3"/>
      <c r="AT3"/>
      <c r="AU3"/>
      <c r="AV3"/>
      <c r="AW3"/>
      <c r="AX3"/>
      <c r="AY3"/>
      <c r="AZ3"/>
      <c r="BA3"/>
      <c r="BB3"/>
      <c r="BC3"/>
      <c r="BD3"/>
      <c r="BE3"/>
      <c r="BF3"/>
      <c r="BG3"/>
      <c r="BH3"/>
      <c r="BI3"/>
      <c r="BJ3">
        <v>1</v>
      </c>
      <c r="BK3">
        <v>3</v>
      </c>
      <c r="BL3">
        <v>3</v>
      </c>
      <c r="BM3">
        <v>0</v>
      </c>
      <c r="BN3" t="s">
        <v>1777</v>
      </c>
      <c r="BO3" t="s">
        <v>1441</v>
      </c>
      <c r="BP3"/>
      <c r="BQ3"/>
      <c r="BR3" s="113">
        <v>44293</v>
      </c>
      <c r="BS3" s="113">
        <v>44293</v>
      </c>
      <c r="BT3" t="s">
        <v>1772</v>
      </c>
      <c r="BU3"/>
      <c r="BV3" t="s">
        <v>1778</v>
      </c>
      <c r="BW3" t="s">
        <v>0</v>
      </c>
      <c r="BX3">
        <v>1</v>
      </c>
      <c r="BY3">
        <v>0</v>
      </c>
      <c r="BZ3">
        <v>0</v>
      </c>
      <c r="CA3">
        <v>0</v>
      </c>
      <c r="CB3">
        <v>0</v>
      </c>
      <c r="CC3">
        <v>0</v>
      </c>
      <c r="CD3">
        <v>4.0810000000000004</v>
      </c>
      <c r="CE3">
        <v>0</v>
      </c>
      <c r="CF3"/>
      <c r="CG3"/>
      <c r="CH3"/>
      <c r="CI3"/>
      <c r="CJ3"/>
      <c r="CK3"/>
      <c r="CL3"/>
      <c r="CM3"/>
      <c r="CN3"/>
      <c r="CO3"/>
      <c r="CP3"/>
      <c r="CQ3"/>
      <c r="CR3"/>
      <c r="CS3"/>
      <c r="CT3"/>
      <c r="CU3"/>
      <c r="CV3"/>
      <c r="CW3"/>
      <c r="CX3"/>
      <c r="CY3"/>
      <c r="CZ3">
        <v>1</v>
      </c>
      <c r="DA3">
        <v>3</v>
      </c>
      <c r="DB3">
        <v>1</v>
      </c>
      <c r="DC3">
        <v>0</v>
      </c>
      <c r="DD3" t="s">
        <v>1779</v>
      </c>
      <c r="DE3" t="s">
        <v>1441</v>
      </c>
      <c r="DF3"/>
      <c r="DG3" s="113">
        <v>44294</v>
      </c>
      <c r="DH3" s="113">
        <v>44294</v>
      </c>
      <c r="DI3" t="s">
        <v>1772</v>
      </c>
      <c r="DJ3"/>
      <c r="DK3" t="s">
        <v>1780</v>
      </c>
      <c r="DL3" t="s">
        <v>0</v>
      </c>
      <c r="DM3">
        <v>1</v>
      </c>
      <c r="DN3">
        <v>0</v>
      </c>
      <c r="DO3">
        <v>0</v>
      </c>
      <c r="DP3">
        <v>0</v>
      </c>
      <c r="DQ3">
        <v>0</v>
      </c>
      <c r="DR3">
        <v>0</v>
      </c>
      <c r="DS3">
        <v>3.012</v>
      </c>
      <c r="DT3">
        <v>0</v>
      </c>
      <c r="DU3"/>
      <c r="DV3"/>
      <c r="DW3"/>
      <c r="DX3"/>
      <c r="DY3"/>
      <c r="DZ3"/>
      <c r="EA3"/>
      <c r="EB3"/>
      <c r="EC3"/>
      <c r="ED3"/>
      <c r="EE3"/>
      <c r="EF3"/>
      <c r="EG3"/>
      <c r="EH3"/>
      <c r="EI3"/>
      <c r="EJ3"/>
      <c r="EK3"/>
      <c r="EL3"/>
      <c r="EM3"/>
      <c r="EN3"/>
      <c r="EO3">
        <v>1</v>
      </c>
      <c r="EP3">
        <v>3</v>
      </c>
      <c r="EQ3">
        <v>1</v>
      </c>
      <c r="ER3">
        <v>0</v>
      </c>
      <c r="ES3" t="s">
        <v>1441</v>
      </c>
      <c r="ET3" t="s">
        <v>1781</v>
      </c>
      <c r="EU3"/>
      <c r="EV3" s="94">
        <f t="shared" ref="EV3:EV34" si="0">G3-AN3</f>
        <v>1.2049999999999992</v>
      </c>
      <c r="EW3" s="94">
        <f t="shared" ref="EW3:EW34" si="1">AN3+AO3-CD3</f>
        <v>0.89900000000000002</v>
      </c>
      <c r="EX3" s="94">
        <f>CD3+CE3-DS3</f>
        <v>1.0690000000000004</v>
      </c>
      <c r="EY3" s="94">
        <f t="shared" ref="EY3:EY34" si="2">H3-AP3</f>
        <v>0</v>
      </c>
      <c r="EZ3" s="94">
        <f t="shared" ref="EZ3:EZ34" si="3">AP3+AQ3-CF3</f>
        <v>0</v>
      </c>
      <c r="FA3" s="94">
        <f>CF3+CG3-DU3</f>
        <v>0</v>
      </c>
      <c r="FB3" s="94">
        <f t="shared" ref="FB3:FB34" si="4">U3-BE3</f>
        <v>0</v>
      </c>
      <c r="FC3" s="94">
        <f t="shared" ref="FC3:FC34" si="5">BE3+BF3-CU3</f>
        <v>0</v>
      </c>
      <c r="FD3" s="94">
        <f>CU3+CV3-EJ3</f>
        <v>0</v>
      </c>
      <c r="FE3" s="94">
        <f t="shared" ref="FE3:FE34" si="6">T3-BC3</f>
        <v>0</v>
      </c>
      <c r="FF3" s="94">
        <f t="shared" ref="FF3:FF34" si="7">BC3+BD3-CS3</f>
        <v>0</v>
      </c>
      <c r="FG3" s="94">
        <f>CS3+CT3-EH3</f>
        <v>0</v>
      </c>
      <c r="FH3" s="95">
        <f>AVERAGE(EV3:EX3)</f>
        <v>1.0576666666666665</v>
      </c>
      <c r="FI3" s="95">
        <f>AVERAGE(EY3:FA3)</f>
        <v>0</v>
      </c>
      <c r="FJ3" s="95">
        <f>AVERAGE(FB3:FD3)</f>
        <v>0</v>
      </c>
      <c r="FK3" s="95">
        <f>AVERAGE(FE3:FG3)</f>
        <v>0</v>
      </c>
      <c r="FL3" s="96">
        <f>(FH3/1000)*Parameters!$H$2</f>
        <v>3.1201166666666662E-5</v>
      </c>
      <c r="FM3" s="97">
        <f>(FI3/1000)*Parameters!$H$4</f>
        <v>0</v>
      </c>
      <c r="FN3" s="97">
        <f>(FJ3/1000)*Parameters!$H$3</f>
        <v>0</v>
      </c>
      <c r="FO3" s="97">
        <f>(FK3/1000)*Parameters!$H$5</f>
        <v>0</v>
      </c>
      <c r="FP3" s="98">
        <f>SUM(FL3:FO3)</f>
        <v>3.1201166666666662E-5</v>
      </c>
      <c r="FQ3" s="99">
        <f>FL3/$FP3</f>
        <v>1</v>
      </c>
      <c r="FR3" s="99">
        <f>FM3/$FP3</f>
        <v>0</v>
      </c>
      <c r="FS3" s="99">
        <f>FN3/$FP3</f>
        <v>0</v>
      </c>
      <c r="FT3" s="99">
        <f t="shared" ref="FT3:FT62" si="8">FO3/$FP3</f>
        <v>0</v>
      </c>
      <c r="FU3" s="100">
        <f t="shared" ref="FU3:FU34" si="9">AVERAGE(BJ3,CZ3,EO3)</f>
        <v>1</v>
      </c>
      <c r="FV3" s="100">
        <f t="shared" ref="FV3:FV34" si="10">AVERAGE(BK3,DA3,EP3)</f>
        <v>3</v>
      </c>
      <c r="FW3" s="100">
        <f t="shared" ref="FW3:FW34" si="11">AVERAGE(BL3,DB3,EQ3)</f>
        <v>1.6666666666666667</v>
      </c>
      <c r="FX3" s="100">
        <f t="shared" ref="FX3:FX34" si="12">AVERAGE(BM3,DC3,ER3)</f>
        <v>0</v>
      </c>
      <c r="FY3" s="100">
        <f>SUM(FU3*Parameters!$L$2,FV3*Parameters!$L$3,FW3*Parameters!$L$4,FX3*Parameters!$L$5)</f>
        <v>4.5666666666666673</v>
      </c>
      <c r="FZ3" s="194">
        <f>FH3/FY3</f>
        <v>0.23160583941605833</v>
      </c>
      <c r="GA3" s="197">
        <f>DG3+(7-WEEKDAY(DG3,2))</f>
        <v>44297</v>
      </c>
    </row>
    <row r="4" spans="1:186" s="93" customFormat="1" ht="21" thickTop="1" thickBot="1">
      <c r="A4" s="113">
        <v>44290</v>
      </c>
      <c r="B4" s="113">
        <v>44290</v>
      </c>
      <c r="C4" t="s">
        <v>1772</v>
      </c>
      <c r="D4"/>
      <c r="E4" t="s">
        <v>1782</v>
      </c>
      <c r="F4">
        <v>136143279</v>
      </c>
      <c r="G4">
        <v>10</v>
      </c>
      <c r="H4">
        <v>0</v>
      </c>
      <c r="I4"/>
      <c r="J4"/>
      <c r="K4"/>
      <c r="L4"/>
      <c r="M4"/>
      <c r="N4"/>
      <c r="O4"/>
      <c r="P4"/>
      <c r="Q4"/>
      <c r="R4"/>
      <c r="S4">
        <v>0</v>
      </c>
      <c r="T4">
        <v>0</v>
      </c>
      <c r="U4">
        <v>14.6</v>
      </c>
      <c r="V4">
        <v>0</v>
      </c>
      <c r="W4"/>
      <c r="X4" t="s">
        <v>1774</v>
      </c>
      <c r="Y4"/>
      <c r="Z4" t="s">
        <v>1783</v>
      </c>
      <c r="AA4"/>
      <c r="AB4" s="113">
        <v>44291</v>
      </c>
      <c r="AC4" s="113">
        <v>44291</v>
      </c>
      <c r="AD4" t="s">
        <v>1772</v>
      </c>
      <c r="AE4"/>
      <c r="AF4" t="s">
        <v>1784</v>
      </c>
      <c r="AG4" t="s">
        <v>1785</v>
      </c>
      <c r="AH4">
        <v>1</v>
      </c>
      <c r="AI4">
        <v>0</v>
      </c>
      <c r="AJ4">
        <v>1</v>
      </c>
      <c r="AK4">
        <v>0</v>
      </c>
      <c r="AL4">
        <v>0</v>
      </c>
      <c r="AM4">
        <v>0</v>
      </c>
      <c r="AN4">
        <v>9.4</v>
      </c>
      <c r="AO4">
        <v>0</v>
      </c>
      <c r="AP4"/>
      <c r="AQ4"/>
      <c r="AR4"/>
      <c r="AS4"/>
      <c r="AT4"/>
      <c r="AU4"/>
      <c r="AV4"/>
      <c r="AW4"/>
      <c r="AX4"/>
      <c r="AY4"/>
      <c r="AZ4"/>
      <c r="BA4"/>
      <c r="BB4"/>
      <c r="BC4"/>
      <c r="BD4"/>
      <c r="BE4">
        <v>14.2</v>
      </c>
      <c r="BF4">
        <v>0</v>
      </c>
      <c r="BG4"/>
      <c r="BH4"/>
      <c r="BI4"/>
      <c r="BJ4">
        <v>3</v>
      </c>
      <c r="BK4">
        <v>4</v>
      </c>
      <c r="BL4">
        <v>4</v>
      </c>
      <c r="BM4">
        <v>0</v>
      </c>
      <c r="BN4" t="s">
        <v>1786</v>
      </c>
      <c r="BO4" t="s">
        <v>1787</v>
      </c>
      <c r="BP4"/>
      <c r="BQ4"/>
      <c r="BR4" s="113">
        <v>44292</v>
      </c>
      <c r="BS4" s="113">
        <v>44293</v>
      </c>
      <c r="BT4" t="s">
        <v>1772</v>
      </c>
      <c r="BU4"/>
      <c r="BV4" t="s">
        <v>1788</v>
      </c>
      <c r="BW4" t="s">
        <v>1785</v>
      </c>
      <c r="BX4">
        <v>1</v>
      </c>
      <c r="BY4">
        <v>0</v>
      </c>
      <c r="BZ4">
        <v>1</v>
      </c>
      <c r="CA4">
        <v>0</v>
      </c>
      <c r="CB4">
        <v>0</v>
      </c>
      <c r="CC4">
        <v>0</v>
      </c>
      <c r="CD4">
        <v>8</v>
      </c>
      <c r="CE4">
        <v>0</v>
      </c>
      <c r="CF4"/>
      <c r="CG4"/>
      <c r="CH4"/>
      <c r="CI4"/>
      <c r="CJ4"/>
      <c r="CK4"/>
      <c r="CL4"/>
      <c r="CM4"/>
      <c r="CN4"/>
      <c r="CO4"/>
      <c r="CP4"/>
      <c r="CQ4"/>
      <c r="CR4"/>
      <c r="CS4"/>
      <c r="CT4"/>
      <c r="CU4">
        <v>13.97</v>
      </c>
      <c r="CV4">
        <v>0</v>
      </c>
      <c r="CW4"/>
      <c r="CX4"/>
      <c r="CY4"/>
      <c r="CZ4">
        <v>3</v>
      </c>
      <c r="DA4">
        <v>4</v>
      </c>
      <c r="DB4">
        <v>4</v>
      </c>
      <c r="DC4">
        <v>0</v>
      </c>
      <c r="DD4" t="s">
        <v>1789</v>
      </c>
      <c r="DE4" t="s">
        <v>1790</v>
      </c>
      <c r="DF4"/>
      <c r="DG4" s="113">
        <v>44293</v>
      </c>
      <c r="DH4" s="113">
        <v>44293</v>
      </c>
      <c r="DI4" t="s">
        <v>1772</v>
      </c>
      <c r="DJ4"/>
      <c r="DK4" t="s">
        <v>1542</v>
      </c>
      <c r="DL4" t="s">
        <v>1785</v>
      </c>
      <c r="DM4">
        <v>1</v>
      </c>
      <c r="DN4">
        <v>0</v>
      </c>
      <c r="DO4">
        <v>1</v>
      </c>
      <c r="DP4">
        <v>0</v>
      </c>
      <c r="DQ4">
        <v>0</v>
      </c>
      <c r="DR4">
        <v>0</v>
      </c>
      <c r="DS4">
        <v>6.1550000000000002</v>
      </c>
      <c r="DT4">
        <v>0</v>
      </c>
      <c r="DU4"/>
      <c r="DV4"/>
      <c r="DW4"/>
      <c r="DX4"/>
      <c r="DY4"/>
      <c r="DZ4"/>
      <c r="EA4"/>
      <c r="EB4"/>
      <c r="EC4"/>
      <c r="ED4"/>
      <c r="EE4"/>
      <c r="EF4"/>
      <c r="EG4"/>
      <c r="EH4"/>
      <c r="EI4"/>
      <c r="EJ4">
        <v>13.7</v>
      </c>
      <c r="EK4">
        <v>0</v>
      </c>
      <c r="EL4"/>
      <c r="EM4"/>
      <c r="EN4"/>
      <c r="EO4">
        <v>3</v>
      </c>
      <c r="EP4">
        <v>4</v>
      </c>
      <c r="EQ4">
        <v>4</v>
      </c>
      <c r="ER4">
        <v>0</v>
      </c>
      <c r="ES4" t="s">
        <v>1791</v>
      </c>
      <c r="ET4" t="s">
        <v>1781</v>
      </c>
      <c r="EU4"/>
      <c r="EV4" s="94">
        <f t="shared" si="0"/>
        <v>0.59999999999999964</v>
      </c>
      <c r="EW4" s="94">
        <f t="shared" si="1"/>
        <v>1.4000000000000004</v>
      </c>
      <c r="EX4" s="94">
        <f t="shared" ref="EX4:EX62" si="13">CD4+CE4-DS4</f>
        <v>1.8449999999999998</v>
      </c>
      <c r="EY4" s="94">
        <f t="shared" si="2"/>
        <v>0</v>
      </c>
      <c r="EZ4" s="94">
        <f t="shared" si="3"/>
        <v>0</v>
      </c>
      <c r="FA4" s="94">
        <f t="shared" ref="FA4:FA62" si="14">CF4+CG4-DU4</f>
        <v>0</v>
      </c>
      <c r="FB4" s="94">
        <f t="shared" si="4"/>
        <v>0.40000000000000036</v>
      </c>
      <c r="FC4" s="94">
        <f t="shared" si="5"/>
        <v>0.22999999999999865</v>
      </c>
      <c r="FD4" s="94">
        <f t="shared" ref="FD4:FD62" si="15">CU4+CV4-EJ4</f>
        <v>0.27000000000000135</v>
      </c>
      <c r="FE4" s="94">
        <f t="shared" si="6"/>
        <v>0</v>
      </c>
      <c r="FF4" s="94">
        <f t="shared" si="7"/>
        <v>0</v>
      </c>
      <c r="FG4" s="94">
        <f t="shared" ref="FG4:FG62" si="16">CS4+CT4-EH4</f>
        <v>0</v>
      </c>
      <c r="FH4" s="95">
        <f t="shared" ref="FH4:FH62" si="17">AVERAGE(EV4:EX4)</f>
        <v>1.2816666666666665</v>
      </c>
      <c r="FI4" s="95">
        <f t="shared" ref="FI4:FI62" si="18">AVERAGE(EY4:FA4)</f>
        <v>0</v>
      </c>
      <c r="FJ4" s="95">
        <f t="shared" ref="FJ4:FJ62" si="19">AVERAGE(FB4:FD4)</f>
        <v>0.3000000000000001</v>
      </c>
      <c r="FK4" s="95">
        <f t="shared" ref="FK4:FK62" si="20">AVERAGE(FE4:FG4)</f>
        <v>0</v>
      </c>
      <c r="FL4" s="96">
        <f>(FH4/1000)*Parameters!$H$2</f>
        <v>3.7809166666666657E-5</v>
      </c>
      <c r="FM4" s="97">
        <f>(FI4/1000)*Parameters!$H$4</f>
        <v>0</v>
      </c>
      <c r="FN4" s="97">
        <f>(FJ4/1000)*Parameters!$H$3</f>
        <v>1.4190000000000005E-5</v>
      </c>
      <c r="FO4" s="97">
        <f>(FK4/1000)*Parameters!$H$5</f>
        <v>0</v>
      </c>
      <c r="FP4" s="98">
        <f t="shared" ref="FP4:FP62" si="21">SUM(FL4:FO4)</f>
        <v>5.1999166666666662E-5</v>
      </c>
      <c r="FQ4" s="99">
        <f t="shared" ref="FQ4:FS62" si="22">FL4/$FP4</f>
        <v>0.72711101139441325</v>
      </c>
      <c r="FR4" s="99">
        <f t="shared" si="22"/>
        <v>0</v>
      </c>
      <c r="FS4" s="99">
        <f t="shared" si="22"/>
        <v>0.27288898860558675</v>
      </c>
      <c r="FT4" s="99">
        <f t="shared" si="8"/>
        <v>0</v>
      </c>
      <c r="FU4" s="100">
        <f t="shared" si="9"/>
        <v>3</v>
      </c>
      <c r="FV4" s="100">
        <f t="shared" si="10"/>
        <v>4</v>
      </c>
      <c r="FW4" s="100">
        <f t="shared" si="11"/>
        <v>4</v>
      </c>
      <c r="FX4" s="100">
        <f t="shared" si="12"/>
        <v>0</v>
      </c>
      <c r="FY4" s="100">
        <f>SUM(FU4*Parameters!$L$2,FV4*Parameters!$L$3,FW4*Parameters!$L$4,FX4*Parameters!$L$5)</f>
        <v>8.6999999999999993</v>
      </c>
      <c r="FZ4" s="194">
        <f t="shared" ref="FZ4:FZ62" si="23">FH4/FY4</f>
        <v>0.14731800766283523</v>
      </c>
      <c r="GA4" s="197">
        <f t="shared" ref="GA4:GA62" si="24">DG4+(7-WEEKDAY(DG4,2))</f>
        <v>44297</v>
      </c>
      <c r="GC4" s="101" t="s">
        <v>1792</v>
      </c>
      <c r="GD4" s="102">
        <f>AVERAGE(FY3:FY62)</f>
        <v>6.5566666666666684</v>
      </c>
    </row>
    <row r="5" spans="1:186" s="93" customFormat="1" ht="17" thickTop="1">
      <c r="A5" s="113">
        <v>44290</v>
      </c>
      <c r="B5" s="113">
        <v>44290</v>
      </c>
      <c r="C5" t="s">
        <v>1793</v>
      </c>
      <c r="D5"/>
      <c r="E5" t="s">
        <v>1794</v>
      </c>
      <c r="F5">
        <v>137680917</v>
      </c>
      <c r="G5">
        <v>5.8</v>
      </c>
      <c r="H5">
        <v>0</v>
      </c>
      <c r="I5"/>
      <c r="J5"/>
      <c r="K5"/>
      <c r="L5"/>
      <c r="M5"/>
      <c r="N5"/>
      <c r="O5"/>
      <c r="P5"/>
      <c r="Q5"/>
      <c r="R5"/>
      <c r="S5">
        <v>0</v>
      </c>
      <c r="T5">
        <v>0</v>
      </c>
      <c r="U5">
        <v>0</v>
      </c>
      <c r="V5">
        <v>0</v>
      </c>
      <c r="W5"/>
      <c r="X5" t="s">
        <v>1774</v>
      </c>
      <c r="Y5"/>
      <c r="Z5" t="s">
        <v>1795</v>
      </c>
      <c r="AA5"/>
      <c r="AB5" s="113">
        <v>44291</v>
      </c>
      <c r="AC5" s="113">
        <v>44291</v>
      </c>
      <c r="AD5" t="s">
        <v>1793</v>
      </c>
      <c r="AE5"/>
      <c r="AF5" t="s">
        <v>1796</v>
      </c>
      <c r="AG5" t="s">
        <v>0</v>
      </c>
      <c r="AH5">
        <v>1</v>
      </c>
      <c r="AI5">
        <v>0</v>
      </c>
      <c r="AJ5">
        <v>0</v>
      </c>
      <c r="AK5">
        <v>0</v>
      </c>
      <c r="AL5">
        <v>0</v>
      </c>
      <c r="AM5">
        <v>0</v>
      </c>
      <c r="AN5">
        <v>5.22</v>
      </c>
      <c r="AO5">
        <v>0</v>
      </c>
      <c r="AP5"/>
      <c r="AQ5"/>
      <c r="AR5"/>
      <c r="AS5"/>
      <c r="AT5"/>
      <c r="AU5"/>
      <c r="AV5"/>
      <c r="AW5"/>
      <c r="AX5"/>
      <c r="AY5"/>
      <c r="AZ5"/>
      <c r="BA5"/>
      <c r="BB5"/>
      <c r="BC5"/>
      <c r="BD5"/>
      <c r="BE5"/>
      <c r="BF5"/>
      <c r="BG5"/>
      <c r="BH5"/>
      <c r="BI5"/>
      <c r="BJ5">
        <v>0</v>
      </c>
      <c r="BK5">
        <v>1</v>
      </c>
      <c r="BL5">
        <v>1</v>
      </c>
      <c r="BM5">
        <v>0</v>
      </c>
      <c r="BN5" t="s">
        <v>1797</v>
      </c>
      <c r="BO5" t="s">
        <v>1787</v>
      </c>
      <c r="BP5"/>
      <c r="BQ5"/>
      <c r="BR5" s="113">
        <v>44292</v>
      </c>
      <c r="BS5" s="113">
        <v>44294</v>
      </c>
      <c r="BT5" t="s">
        <v>1075</v>
      </c>
      <c r="BU5"/>
      <c r="BV5" t="s">
        <v>1798</v>
      </c>
      <c r="BW5" t="s">
        <v>0</v>
      </c>
      <c r="BX5">
        <v>1</v>
      </c>
      <c r="BY5">
        <v>0</v>
      </c>
      <c r="BZ5">
        <v>0</v>
      </c>
      <c r="CA5">
        <v>0</v>
      </c>
      <c r="CB5">
        <v>0</v>
      </c>
      <c r="CC5">
        <v>0</v>
      </c>
      <c r="CD5">
        <v>4.5999999999999996</v>
      </c>
      <c r="CE5">
        <v>0</v>
      </c>
      <c r="CF5"/>
      <c r="CG5"/>
      <c r="CH5"/>
      <c r="CI5"/>
      <c r="CJ5"/>
      <c r="CK5"/>
      <c r="CL5"/>
      <c r="CM5"/>
      <c r="CN5"/>
      <c r="CO5"/>
      <c r="CP5"/>
      <c r="CQ5"/>
      <c r="CR5"/>
      <c r="CS5"/>
      <c r="CT5"/>
      <c r="CU5"/>
      <c r="CV5"/>
      <c r="CW5"/>
      <c r="CX5"/>
      <c r="CY5"/>
      <c r="CZ5">
        <v>0</v>
      </c>
      <c r="DA5">
        <v>1</v>
      </c>
      <c r="DB5">
        <v>1</v>
      </c>
      <c r="DC5">
        <v>0</v>
      </c>
      <c r="DD5" t="s">
        <v>1799</v>
      </c>
      <c r="DE5" t="s">
        <v>1790</v>
      </c>
      <c r="DF5"/>
      <c r="DG5" s="113">
        <v>44293</v>
      </c>
      <c r="DH5" s="113">
        <v>44293</v>
      </c>
      <c r="DI5" t="s">
        <v>1793</v>
      </c>
      <c r="DJ5"/>
      <c r="DK5" t="s">
        <v>1800</v>
      </c>
      <c r="DL5" t="s">
        <v>0</v>
      </c>
      <c r="DM5">
        <v>1</v>
      </c>
      <c r="DN5">
        <v>0</v>
      </c>
      <c r="DO5">
        <v>0</v>
      </c>
      <c r="DP5">
        <v>0</v>
      </c>
      <c r="DQ5">
        <v>0</v>
      </c>
      <c r="DR5">
        <v>0</v>
      </c>
      <c r="DS5">
        <v>3.6</v>
      </c>
      <c r="DT5">
        <v>0</v>
      </c>
      <c r="DU5"/>
      <c r="DV5"/>
      <c r="DW5"/>
      <c r="DX5"/>
      <c r="DY5"/>
      <c r="DZ5"/>
      <c r="EA5"/>
      <c r="EB5"/>
      <c r="EC5"/>
      <c r="ED5"/>
      <c r="EE5"/>
      <c r="EF5"/>
      <c r="EG5"/>
      <c r="EH5"/>
      <c r="EI5"/>
      <c r="EJ5"/>
      <c r="EK5"/>
      <c r="EL5"/>
      <c r="EM5"/>
      <c r="EN5"/>
      <c r="EO5">
        <v>0</v>
      </c>
      <c r="EP5">
        <v>1</v>
      </c>
      <c r="EQ5">
        <v>1</v>
      </c>
      <c r="ER5">
        <v>0</v>
      </c>
      <c r="ES5" t="s">
        <v>1801</v>
      </c>
      <c r="ET5" t="s">
        <v>1781</v>
      </c>
      <c r="EU5"/>
      <c r="EV5" s="94">
        <f t="shared" si="0"/>
        <v>0.58000000000000007</v>
      </c>
      <c r="EW5" s="94">
        <f t="shared" si="1"/>
        <v>0.62000000000000011</v>
      </c>
      <c r="EX5" s="94">
        <f t="shared" si="13"/>
        <v>0.99999999999999956</v>
      </c>
      <c r="EY5" s="94">
        <f t="shared" si="2"/>
        <v>0</v>
      </c>
      <c r="EZ5" s="94">
        <f t="shared" si="3"/>
        <v>0</v>
      </c>
      <c r="FA5" s="94">
        <f t="shared" si="14"/>
        <v>0</v>
      </c>
      <c r="FB5" s="94">
        <f t="shared" si="4"/>
        <v>0</v>
      </c>
      <c r="FC5" s="94">
        <f t="shared" si="5"/>
        <v>0</v>
      </c>
      <c r="FD5" s="94">
        <f t="shared" si="15"/>
        <v>0</v>
      </c>
      <c r="FE5" s="94">
        <f t="shared" si="6"/>
        <v>0</v>
      </c>
      <c r="FF5" s="94">
        <f t="shared" si="7"/>
        <v>0</v>
      </c>
      <c r="FG5" s="94">
        <f t="shared" si="16"/>
        <v>0</v>
      </c>
      <c r="FH5" s="95">
        <f t="shared" si="17"/>
        <v>0.73333333333333328</v>
      </c>
      <c r="FI5" s="95">
        <f t="shared" si="18"/>
        <v>0</v>
      </c>
      <c r="FJ5" s="95">
        <f t="shared" si="19"/>
        <v>0</v>
      </c>
      <c r="FK5" s="95">
        <f t="shared" si="20"/>
        <v>0</v>
      </c>
      <c r="FL5" s="96">
        <f>(FH5/1000)*Parameters!$H$2</f>
        <v>2.1633333333333328E-5</v>
      </c>
      <c r="FM5" s="97">
        <f>(FI5/1000)*Parameters!$H$4</f>
        <v>0</v>
      </c>
      <c r="FN5" s="97">
        <f>(FJ5/1000)*Parameters!$H$3</f>
        <v>0</v>
      </c>
      <c r="FO5" s="97">
        <f>(FK5/1000)*Parameters!$H$5</f>
        <v>0</v>
      </c>
      <c r="FP5" s="98">
        <f t="shared" si="21"/>
        <v>2.1633333333333328E-5</v>
      </c>
      <c r="FQ5" s="99">
        <f t="shared" si="22"/>
        <v>1</v>
      </c>
      <c r="FR5" s="99">
        <f t="shared" si="22"/>
        <v>0</v>
      </c>
      <c r="FS5" s="99">
        <f t="shared" si="22"/>
        <v>0</v>
      </c>
      <c r="FT5" s="99">
        <f t="shared" si="8"/>
        <v>0</v>
      </c>
      <c r="FU5" s="100">
        <f t="shared" si="9"/>
        <v>0</v>
      </c>
      <c r="FV5" s="100">
        <f t="shared" si="10"/>
        <v>1</v>
      </c>
      <c r="FW5" s="100">
        <f t="shared" si="11"/>
        <v>1</v>
      </c>
      <c r="FX5" s="100">
        <f t="shared" si="12"/>
        <v>0</v>
      </c>
      <c r="FY5" s="100">
        <f>SUM(FU5*Parameters!$L$2,FV5*Parameters!$L$3,FW5*Parameters!$L$4,FX5*Parameters!$L$5)</f>
        <v>1.8</v>
      </c>
      <c r="FZ5" s="194">
        <f t="shared" si="23"/>
        <v>0.40740740740740738</v>
      </c>
      <c r="GA5" s="197">
        <f t="shared" si="24"/>
        <v>44297</v>
      </c>
    </row>
    <row r="6" spans="1:186" s="93" customFormat="1" ht="16">
      <c r="A6" s="113">
        <v>44290</v>
      </c>
      <c r="B6" s="113">
        <v>44290</v>
      </c>
      <c r="C6" t="s">
        <v>1772</v>
      </c>
      <c r="D6"/>
      <c r="E6" t="s">
        <v>1802</v>
      </c>
      <c r="F6">
        <v>138573565</v>
      </c>
      <c r="G6">
        <v>3.56</v>
      </c>
      <c r="H6">
        <v>0</v>
      </c>
      <c r="I6"/>
      <c r="J6"/>
      <c r="K6"/>
      <c r="L6"/>
      <c r="M6"/>
      <c r="N6"/>
      <c r="O6"/>
      <c r="P6"/>
      <c r="Q6"/>
      <c r="R6"/>
      <c r="S6">
        <v>0</v>
      </c>
      <c r="T6">
        <v>0</v>
      </c>
      <c r="U6">
        <v>0</v>
      </c>
      <c r="V6">
        <v>0</v>
      </c>
      <c r="W6"/>
      <c r="X6" t="s">
        <v>1774</v>
      </c>
      <c r="Y6"/>
      <c r="Z6" t="s">
        <v>1803</v>
      </c>
      <c r="AA6"/>
      <c r="AB6" s="113">
        <v>44291</v>
      </c>
      <c r="AC6" s="113">
        <v>44291</v>
      </c>
      <c r="AD6" t="s">
        <v>1772</v>
      </c>
      <c r="AE6"/>
      <c r="AF6" t="s">
        <v>1804</v>
      </c>
      <c r="AG6" t="s">
        <v>0</v>
      </c>
      <c r="AH6">
        <v>1</v>
      </c>
      <c r="AI6">
        <v>0</v>
      </c>
      <c r="AJ6">
        <v>0</v>
      </c>
      <c r="AK6">
        <v>0</v>
      </c>
      <c r="AL6">
        <v>0</v>
      </c>
      <c r="AM6">
        <v>0</v>
      </c>
      <c r="AN6">
        <v>2.2200000000000002</v>
      </c>
      <c r="AO6">
        <v>0</v>
      </c>
      <c r="AP6"/>
      <c r="AQ6"/>
      <c r="AR6"/>
      <c r="AS6"/>
      <c r="AT6"/>
      <c r="AU6"/>
      <c r="AV6"/>
      <c r="AW6"/>
      <c r="AX6"/>
      <c r="AY6"/>
      <c r="AZ6"/>
      <c r="BA6"/>
      <c r="BB6"/>
      <c r="BC6"/>
      <c r="BD6"/>
      <c r="BE6"/>
      <c r="BF6"/>
      <c r="BG6"/>
      <c r="BH6"/>
      <c r="BI6"/>
      <c r="BJ6">
        <v>10</v>
      </c>
      <c r="BK6">
        <v>5</v>
      </c>
      <c r="BL6">
        <v>3</v>
      </c>
      <c r="BM6">
        <v>0</v>
      </c>
      <c r="BN6" t="s">
        <v>1805</v>
      </c>
      <c r="BO6" t="s">
        <v>1806</v>
      </c>
      <c r="BP6"/>
      <c r="BQ6"/>
      <c r="BR6" s="113">
        <v>44292</v>
      </c>
      <c r="BS6" s="113">
        <v>44292</v>
      </c>
      <c r="BT6" t="s">
        <v>1772</v>
      </c>
      <c r="BU6"/>
      <c r="BV6" t="s">
        <v>1807</v>
      </c>
      <c r="BW6" t="s">
        <v>0</v>
      </c>
      <c r="BX6">
        <v>1</v>
      </c>
      <c r="BY6">
        <v>0</v>
      </c>
      <c r="BZ6">
        <v>0</v>
      </c>
      <c r="CA6">
        <v>0</v>
      </c>
      <c r="CB6">
        <v>0</v>
      </c>
      <c r="CC6">
        <v>0</v>
      </c>
      <c r="CD6">
        <v>0.9</v>
      </c>
      <c r="CE6">
        <v>3.4649999999999999</v>
      </c>
      <c r="CF6"/>
      <c r="CG6"/>
      <c r="CH6"/>
      <c r="CI6"/>
      <c r="CJ6"/>
      <c r="CK6"/>
      <c r="CL6"/>
      <c r="CM6"/>
      <c r="CN6"/>
      <c r="CO6"/>
      <c r="CP6"/>
      <c r="CQ6"/>
      <c r="CR6"/>
      <c r="CS6"/>
      <c r="CT6"/>
      <c r="CU6"/>
      <c r="CV6"/>
      <c r="CW6"/>
      <c r="CX6"/>
      <c r="CY6"/>
      <c r="CZ6">
        <v>10</v>
      </c>
      <c r="DA6">
        <v>5</v>
      </c>
      <c r="DB6">
        <v>3</v>
      </c>
      <c r="DC6">
        <v>0</v>
      </c>
      <c r="DD6" t="s">
        <v>1808</v>
      </c>
      <c r="DE6" t="s">
        <v>1790</v>
      </c>
      <c r="DF6"/>
      <c r="DG6" s="113">
        <v>44293</v>
      </c>
      <c r="DH6" s="113">
        <v>44293</v>
      </c>
      <c r="DI6" t="s">
        <v>1772</v>
      </c>
      <c r="DJ6"/>
      <c r="DK6" t="s">
        <v>1808</v>
      </c>
      <c r="DL6" t="s">
        <v>0</v>
      </c>
      <c r="DM6">
        <v>1</v>
      </c>
      <c r="DN6">
        <v>0</v>
      </c>
      <c r="DO6">
        <v>0</v>
      </c>
      <c r="DP6">
        <v>0</v>
      </c>
      <c r="DQ6">
        <v>0</v>
      </c>
      <c r="DR6">
        <v>0</v>
      </c>
      <c r="DS6">
        <v>3.27</v>
      </c>
      <c r="DT6">
        <v>0</v>
      </c>
      <c r="DU6"/>
      <c r="DV6"/>
      <c r="DW6"/>
      <c r="DX6"/>
      <c r="DY6"/>
      <c r="DZ6"/>
      <c r="EA6"/>
      <c r="EB6"/>
      <c r="EC6"/>
      <c r="ED6"/>
      <c r="EE6"/>
      <c r="EF6"/>
      <c r="EG6"/>
      <c r="EH6"/>
      <c r="EI6"/>
      <c r="EJ6"/>
      <c r="EK6"/>
      <c r="EL6"/>
      <c r="EM6"/>
      <c r="EN6"/>
      <c r="EO6">
        <v>10</v>
      </c>
      <c r="EP6">
        <v>5</v>
      </c>
      <c r="EQ6">
        <v>3</v>
      </c>
      <c r="ER6">
        <v>0</v>
      </c>
      <c r="ES6" t="s">
        <v>1791</v>
      </c>
      <c r="ET6" t="s">
        <v>1781</v>
      </c>
      <c r="EU6"/>
      <c r="EV6" s="94">
        <f t="shared" si="0"/>
        <v>1.3399999999999999</v>
      </c>
      <c r="EW6" s="94">
        <f t="shared" si="1"/>
        <v>1.3200000000000003</v>
      </c>
      <c r="EX6" s="94">
        <f t="shared" si="13"/>
        <v>1.0950000000000002</v>
      </c>
      <c r="EY6" s="94">
        <f t="shared" si="2"/>
        <v>0</v>
      </c>
      <c r="EZ6" s="94">
        <f t="shared" si="3"/>
        <v>0</v>
      </c>
      <c r="FA6" s="94">
        <f t="shared" si="14"/>
        <v>0</v>
      </c>
      <c r="FB6" s="94">
        <f t="shared" si="4"/>
        <v>0</v>
      </c>
      <c r="FC6" s="94">
        <f t="shared" si="5"/>
        <v>0</v>
      </c>
      <c r="FD6" s="94">
        <f t="shared" si="15"/>
        <v>0</v>
      </c>
      <c r="FE6" s="94">
        <f t="shared" si="6"/>
        <v>0</v>
      </c>
      <c r="FF6" s="94">
        <f t="shared" si="7"/>
        <v>0</v>
      </c>
      <c r="FG6" s="94">
        <f t="shared" si="16"/>
        <v>0</v>
      </c>
      <c r="FH6" s="95">
        <f t="shared" si="17"/>
        <v>1.2516666666666667</v>
      </c>
      <c r="FI6" s="95">
        <f t="shared" si="18"/>
        <v>0</v>
      </c>
      <c r="FJ6" s="95">
        <f t="shared" si="19"/>
        <v>0</v>
      </c>
      <c r="FK6" s="95">
        <f t="shared" si="20"/>
        <v>0</v>
      </c>
      <c r="FL6" s="96">
        <f>(FH6/1000)*Parameters!$H$2</f>
        <v>3.6924166666666668E-5</v>
      </c>
      <c r="FM6" s="97">
        <f>(FI6/1000)*Parameters!$H$4</f>
        <v>0</v>
      </c>
      <c r="FN6" s="97">
        <f>(FJ6/1000)*Parameters!$H$3</f>
        <v>0</v>
      </c>
      <c r="FO6" s="97">
        <f>(FK6/1000)*Parameters!$H$5</f>
        <v>0</v>
      </c>
      <c r="FP6" s="98">
        <f t="shared" si="21"/>
        <v>3.6924166666666668E-5</v>
      </c>
      <c r="FQ6" s="99">
        <f t="shared" si="22"/>
        <v>1</v>
      </c>
      <c r="FR6" s="99">
        <f t="shared" si="22"/>
        <v>0</v>
      </c>
      <c r="FS6" s="99">
        <f t="shared" si="22"/>
        <v>0</v>
      </c>
      <c r="FT6" s="99">
        <f t="shared" si="8"/>
        <v>0</v>
      </c>
      <c r="FU6" s="100">
        <f t="shared" si="9"/>
        <v>10</v>
      </c>
      <c r="FV6" s="100">
        <f t="shared" si="10"/>
        <v>5</v>
      </c>
      <c r="FW6" s="100">
        <f t="shared" si="11"/>
        <v>3</v>
      </c>
      <c r="FX6" s="100">
        <f t="shared" si="12"/>
        <v>0</v>
      </c>
      <c r="FY6" s="100">
        <f>SUM(FU6*Parameters!$L$2,FV6*Parameters!$L$3,FW6*Parameters!$L$4,FX6*Parameters!$L$5)</f>
        <v>12</v>
      </c>
      <c r="FZ6" s="194">
        <f t="shared" si="23"/>
        <v>0.10430555555555555</v>
      </c>
      <c r="GA6" s="197">
        <f t="shared" si="24"/>
        <v>44297</v>
      </c>
    </row>
    <row r="7" spans="1:186" s="93" customFormat="1" ht="16">
      <c r="A7" s="113">
        <v>44290</v>
      </c>
      <c r="B7" s="113">
        <v>44290</v>
      </c>
      <c r="C7" t="s">
        <v>1389</v>
      </c>
      <c r="D7"/>
      <c r="E7" t="s">
        <v>1809</v>
      </c>
      <c r="F7">
        <v>124200877</v>
      </c>
      <c r="G7">
        <v>42.36</v>
      </c>
      <c r="H7">
        <v>0</v>
      </c>
      <c r="I7"/>
      <c r="J7"/>
      <c r="K7"/>
      <c r="L7"/>
      <c r="M7"/>
      <c r="N7"/>
      <c r="O7"/>
      <c r="P7"/>
      <c r="Q7"/>
      <c r="R7"/>
      <c r="S7">
        <v>0</v>
      </c>
      <c r="T7">
        <v>0</v>
      </c>
      <c r="U7">
        <v>0</v>
      </c>
      <c r="V7">
        <v>0</v>
      </c>
      <c r="W7"/>
      <c r="X7" t="s">
        <v>1774</v>
      </c>
      <c r="Y7"/>
      <c r="Z7" t="s">
        <v>1810</v>
      </c>
      <c r="AA7"/>
      <c r="AB7" s="113">
        <v>44291</v>
      </c>
      <c r="AC7" s="113">
        <v>44291</v>
      </c>
      <c r="AD7" t="s">
        <v>1389</v>
      </c>
      <c r="AE7"/>
      <c r="AF7" t="s">
        <v>1811</v>
      </c>
      <c r="AG7" t="s">
        <v>0</v>
      </c>
      <c r="AH7">
        <v>1</v>
      </c>
      <c r="AI7">
        <v>0</v>
      </c>
      <c r="AJ7">
        <v>0</v>
      </c>
      <c r="AK7">
        <v>0</v>
      </c>
      <c r="AL7">
        <v>0</v>
      </c>
      <c r="AM7">
        <v>0</v>
      </c>
      <c r="AN7">
        <v>40.72</v>
      </c>
      <c r="AO7">
        <v>0</v>
      </c>
      <c r="AP7"/>
      <c r="AQ7"/>
      <c r="AR7"/>
      <c r="AS7"/>
      <c r="AT7"/>
      <c r="AU7"/>
      <c r="AV7"/>
      <c r="AW7"/>
      <c r="AX7"/>
      <c r="AY7"/>
      <c r="AZ7"/>
      <c r="BA7"/>
      <c r="BB7"/>
      <c r="BC7"/>
      <c r="BD7"/>
      <c r="BE7"/>
      <c r="BF7"/>
      <c r="BG7"/>
      <c r="BH7"/>
      <c r="BI7"/>
      <c r="BJ7">
        <v>3</v>
      </c>
      <c r="BK7">
        <v>8</v>
      </c>
      <c r="BL7">
        <v>2</v>
      </c>
      <c r="BM7">
        <v>0</v>
      </c>
      <c r="BN7" t="s">
        <v>1812</v>
      </c>
      <c r="BO7" t="s">
        <v>1813</v>
      </c>
      <c r="BP7"/>
      <c r="BQ7"/>
      <c r="BR7" s="113">
        <v>44292</v>
      </c>
      <c r="BS7" s="113">
        <v>44292</v>
      </c>
      <c r="BT7" t="s">
        <v>1389</v>
      </c>
      <c r="BU7"/>
      <c r="BV7" t="s">
        <v>1814</v>
      </c>
      <c r="BW7" t="s">
        <v>0</v>
      </c>
      <c r="BX7">
        <v>1</v>
      </c>
      <c r="BY7">
        <v>0</v>
      </c>
      <c r="BZ7">
        <v>0</v>
      </c>
      <c r="CA7">
        <v>0</v>
      </c>
      <c r="CB7">
        <v>0</v>
      </c>
      <c r="CC7">
        <v>0</v>
      </c>
      <c r="CD7">
        <v>39.799999999999997</v>
      </c>
      <c r="CE7">
        <v>0</v>
      </c>
      <c r="CF7"/>
      <c r="CG7"/>
      <c r="CH7"/>
      <c r="CI7"/>
      <c r="CJ7"/>
      <c r="CK7"/>
      <c r="CL7"/>
      <c r="CM7"/>
      <c r="CN7"/>
      <c r="CO7"/>
      <c r="CP7"/>
      <c r="CQ7"/>
      <c r="CR7"/>
      <c r="CS7"/>
      <c r="CT7"/>
      <c r="CU7"/>
      <c r="CV7"/>
      <c r="CW7"/>
      <c r="CX7"/>
      <c r="CY7"/>
      <c r="CZ7">
        <v>3</v>
      </c>
      <c r="DA7">
        <v>8</v>
      </c>
      <c r="DB7">
        <v>2</v>
      </c>
      <c r="DC7">
        <v>0</v>
      </c>
      <c r="DD7" t="s">
        <v>1815</v>
      </c>
      <c r="DE7" t="s">
        <v>559</v>
      </c>
      <c r="DF7"/>
      <c r="DG7" s="113">
        <v>44293</v>
      </c>
      <c r="DH7" s="113">
        <v>44293</v>
      </c>
      <c r="DI7" t="s">
        <v>1389</v>
      </c>
      <c r="DJ7"/>
      <c r="DK7" t="s">
        <v>1816</v>
      </c>
      <c r="DL7" t="s">
        <v>0</v>
      </c>
      <c r="DM7">
        <v>1</v>
      </c>
      <c r="DN7">
        <v>0</v>
      </c>
      <c r="DO7">
        <v>0</v>
      </c>
      <c r="DP7">
        <v>0</v>
      </c>
      <c r="DQ7">
        <v>0</v>
      </c>
      <c r="DR7">
        <v>0</v>
      </c>
      <c r="DS7">
        <v>37.72</v>
      </c>
      <c r="DT7">
        <v>0</v>
      </c>
      <c r="DU7"/>
      <c r="DV7"/>
      <c r="DW7"/>
      <c r="DX7"/>
      <c r="DY7"/>
      <c r="DZ7"/>
      <c r="EA7"/>
      <c r="EB7"/>
      <c r="EC7"/>
      <c r="ED7"/>
      <c r="EE7"/>
      <c r="EF7"/>
      <c r="EG7"/>
      <c r="EH7"/>
      <c r="EI7"/>
      <c r="EJ7"/>
      <c r="EK7"/>
      <c r="EL7"/>
      <c r="EM7"/>
      <c r="EN7"/>
      <c r="EO7">
        <v>3</v>
      </c>
      <c r="EP7">
        <v>8</v>
      </c>
      <c r="EQ7">
        <v>2</v>
      </c>
      <c r="ER7">
        <v>0</v>
      </c>
      <c r="ES7" t="s">
        <v>1787</v>
      </c>
      <c r="ET7" t="s">
        <v>1781</v>
      </c>
      <c r="EU7"/>
      <c r="EV7" s="94">
        <f t="shared" si="0"/>
        <v>1.6400000000000006</v>
      </c>
      <c r="EW7" s="94">
        <f t="shared" si="1"/>
        <v>0.92000000000000171</v>
      </c>
      <c r="EX7" s="94">
        <f t="shared" si="13"/>
        <v>2.0799999999999983</v>
      </c>
      <c r="EY7" s="94">
        <f t="shared" si="2"/>
        <v>0</v>
      </c>
      <c r="EZ7" s="94">
        <f t="shared" si="3"/>
        <v>0</v>
      </c>
      <c r="FA7" s="94">
        <f t="shared" si="14"/>
        <v>0</v>
      </c>
      <c r="FB7" s="94">
        <f t="shared" si="4"/>
        <v>0</v>
      </c>
      <c r="FC7" s="94">
        <f t="shared" si="5"/>
        <v>0</v>
      </c>
      <c r="FD7" s="94">
        <f t="shared" si="15"/>
        <v>0</v>
      </c>
      <c r="FE7" s="94">
        <f t="shared" si="6"/>
        <v>0</v>
      </c>
      <c r="FF7" s="94">
        <f t="shared" si="7"/>
        <v>0</v>
      </c>
      <c r="FG7" s="94">
        <f t="shared" si="16"/>
        <v>0</v>
      </c>
      <c r="FH7" s="95">
        <f t="shared" si="17"/>
        <v>1.5466666666666669</v>
      </c>
      <c r="FI7" s="95">
        <f t="shared" si="18"/>
        <v>0</v>
      </c>
      <c r="FJ7" s="95">
        <f t="shared" si="19"/>
        <v>0</v>
      </c>
      <c r="FK7" s="95">
        <f t="shared" si="20"/>
        <v>0</v>
      </c>
      <c r="FL7" s="96">
        <f>(FH7/1000)*Parameters!$H$2</f>
        <v>4.5626666666666668E-5</v>
      </c>
      <c r="FM7" s="97">
        <f>(FI7/1000)*Parameters!$H$4</f>
        <v>0</v>
      </c>
      <c r="FN7" s="97">
        <f>(FJ7/1000)*Parameters!$H$3</f>
        <v>0</v>
      </c>
      <c r="FO7" s="97">
        <f>(FK7/1000)*Parameters!$H$5</f>
        <v>0</v>
      </c>
      <c r="FP7" s="98">
        <f t="shared" si="21"/>
        <v>4.5626666666666668E-5</v>
      </c>
      <c r="FQ7" s="99">
        <f t="shared" si="22"/>
        <v>1</v>
      </c>
      <c r="FR7" s="99">
        <f t="shared" si="22"/>
        <v>0</v>
      </c>
      <c r="FS7" s="99">
        <f t="shared" si="22"/>
        <v>0</v>
      </c>
      <c r="FT7" s="99">
        <f t="shared" si="8"/>
        <v>0</v>
      </c>
      <c r="FU7" s="100">
        <f t="shared" si="9"/>
        <v>3</v>
      </c>
      <c r="FV7" s="100">
        <f t="shared" si="10"/>
        <v>8</v>
      </c>
      <c r="FW7" s="100">
        <f t="shared" si="11"/>
        <v>2</v>
      </c>
      <c r="FX7" s="100">
        <f t="shared" si="12"/>
        <v>0</v>
      </c>
      <c r="FY7" s="100">
        <f>SUM(FU7*Parameters!$L$2,FV7*Parameters!$L$3,FW7*Parameters!$L$4,FX7*Parameters!$L$5)</f>
        <v>9.9</v>
      </c>
      <c r="FZ7" s="194">
        <f t="shared" si="23"/>
        <v>0.15622895622895625</v>
      </c>
      <c r="GA7" s="197">
        <f t="shared" si="24"/>
        <v>44297</v>
      </c>
    </row>
    <row r="8" spans="1:186" s="93" customFormat="1" ht="16">
      <c r="A8" s="113">
        <v>44290</v>
      </c>
      <c r="B8" s="113">
        <v>44290</v>
      </c>
      <c r="C8" t="s">
        <v>1389</v>
      </c>
      <c r="D8"/>
      <c r="E8" t="s">
        <v>1817</v>
      </c>
      <c r="F8">
        <v>134664631</v>
      </c>
      <c r="G8">
        <v>4.18</v>
      </c>
      <c r="H8">
        <v>0</v>
      </c>
      <c r="I8"/>
      <c r="J8"/>
      <c r="K8"/>
      <c r="L8"/>
      <c r="M8"/>
      <c r="N8"/>
      <c r="O8"/>
      <c r="P8"/>
      <c r="Q8"/>
      <c r="R8"/>
      <c r="S8">
        <v>0</v>
      </c>
      <c r="T8">
        <v>0</v>
      </c>
      <c r="U8">
        <v>17.64</v>
      </c>
      <c r="V8">
        <v>0</v>
      </c>
      <c r="W8"/>
      <c r="X8" t="s">
        <v>1774</v>
      </c>
      <c r="Y8"/>
      <c r="Z8" t="s">
        <v>1786</v>
      </c>
      <c r="AA8"/>
      <c r="AB8" s="113">
        <v>44291</v>
      </c>
      <c r="AC8" s="113">
        <v>44337</v>
      </c>
      <c r="AD8" t="s">
        <v>1389</v>
      </c>
      <c r="AE8"/>
      <c r="AF8" t="s">
        <v>1540</v>
      </c>
      <c r="AG8" t="s">
        <v>1818</v>
      </c>
      <c r="AH8">
        <v>1</v>
      </c>
      <c r="AI8">
        <v>0</v>
      </c>
      <c r="AJ8">
        <v>1</v>
      </c>
      <c r="AK8">
        <v>0</v>
      </c>
      <c r="AL8">
        <v>0</v>
      </c>
      <c r="AM8">
        <v>0</v>
      </c>
      <c r="AN8">
        <v>3.1</v>
      </c>
      <c r="AO8">
        <v>0</v>
      </c>
      <c r="AP8"/>
      <c r="AQ8"/>
      <c r="AR8"/>
      <c r="AS8"/>
      <c r="AT8"/>
      <c r="AU8"/>
      <c r="AV8"/>
      <c r="AW8"/>
      <c r="AX8"/>
      <c r="AY8"/>
      <c r="AZ8"/>
      <c r="BA8"/>
      <c r="BB8"/>
      <c r="BC8"/>
      <c r="BD8"/>
      <c r="BE8">
        <v>17.64</v>
      </c>
      <c r="BF8">
        <v>0</v>
      </c>
      <c r="BG8"/>
      <c r="BH8"/>
      <c r="BI8"/>
      <c r="BJ8">
        <v>3</v>
      </c>
      <c r="BK8">
        <v>4</v>
      </c>
      <c r="BL8">
        <v>2</v>
      </c>
      <c r="BM8">
        <v>1</v>
      </c>
      <c r="BN8" t="s">
        <v>1819</v>
      </c>
      <c r="BO8" t="s">
        <v>1813</v>
      </c>
      <c r="BP8"/>
      <c r="BQ8"/>
      <c r="BR8" s="113">
        <v>44292</v>
      </c>
      <c r="BS8" s="113">
        <v>44292</v>
      </c>
      <c r="BT8" t="s">
        <v>1389</v>
      </c>
      <c r="BU8"/>
      <c r="BV8" t="s">
        <v>1820</v>
      </c>
      <c r="BW8" t="s">
        <v>1785</v>
      </c>
      <c r="BX8">
        <v>1</v>
      </c>
      <c r="BY8">
        <v>0</v>
      </c>
      <c r="BZ8">
        <v>1</v>
      </c>
      <c r="CA8">
        <v>0</v>
      </c>
      <c r="CB8">
        <v>0</v>
      </c>
      <c r="CC8">
        <v>0</v>
      </c>
      <c r="CD8">
        <v>1.48</v>
      </c>
      <c r="CE8">
        <v>2.1800000000000002</v>
      </c>
      <c r="CF8"/>
      <c r="CG8"/>
      <c r="CH8"/>
      <c r="CI8"/>
      <c r="CJ8"/>
      <c r="CK8"/>
      <c r="CL8"/>
      <c r="CM8"/>
      <c r="CN8"/>
      <c r="CO8"/>
      <c r="CP8"/>
      <c r="CQ8"/>
      <c r="CR8"/>
      <c r="CS8"/>
      <c r="CT8"/>
      <c r="CU8">
        <v>17.399999999999999</v>
      </c>
      <c r="CV8">
        <v>0</v>
      </c>
      <c r="CW8"/>
      <c r="CX8"/>
      <c r="CY8"/>
      <c r="CZ8">
        <v>3</v>
      </c>
      <c r="DA8">
        <v>4</v>
      </c>
      <c r="DB8">
        <v>2</v>
      </c>
      <c r="DC8">
        <v>1</v>
      </c>
      <c r="DD8" t="s">
        <v>1821</v>
      </c>
      <c r="DE8" t="s">
        <v>559</v>
      </c>
      <c r="DF8"/>
      <c r="DG8" s="113">
        <v>44293</v>
      </c>
      <c r="DH8" s="113">
        <v>44293</v>
      </c>
      <c r="DI8" t="s">
        <v>1389</v>
      </c>
      <c r="DJ8"/>
      <c r="DK8" t="s">
        <v>1822</v>
      </c>
      <c r="DL8" t="s">
        <v>1785</v>
      </c>
      <c r="DM8">
        <v>1</v>
      </c>
      <c r="DN8">
        <v>0</v>
      </c>
      <c r="DO8">
        <v>1</v>
      </c>
      <c r="DP8">
        <v>0</v>
      </c>
      <c r="DQ8">
        <v>0</v>
      </c>
      <c r="DR8">
        <v>0</v>
      </c>
      <c r="DS8">
        <v>3.14</v>
      </c>
      <c r="DT8">
        <v>0</v>
      </c>
      <c r="DU8"/>
      <c r="DV8"/>
      <c r="DW8"/>
      <c r="DX8"/>
      <c r="DY8"/>
      <c r="DZ8"/>
      <c r="EA8"/>
      <c r="EB8"/>
      <c r="EC8"/>
      <c r="ED8"/>
      <c r="EE8"/>
      <c r="EF8"/>
      <c r="EG8"/>
      <c r="EH8"/>
      <c r="EI8"/>
      <c r="EJ8">
        <v>17.399999999999999</v>
      </c>
      <c r="EK8">
        <v>0</v>
      </c>
      <c r="EL8"/>
      <c r="EM8"/>
      <c r="EN8"/>
      <c r="EO8">
        <v>3</v>
      </c>
      <c r="EP8">
        <v>4</v>
      </c>
      <c r="EQ8">
        <v>2</v>
      </c>
      <c r="ER8">
        <v>1</v>
      </c>
      <c r="ES8" t="s">
        <v>1787</v>
      </c>
      <c r="ET8" t="s">
        <v>1781</v>
      </c>
      <c r="EU8"/>
      <c r="EV8" s="94">
        <f t="shared" si="0"/>
        <v>1.0799999999999996</v>
      </c>
      <c r="EW8" s="94">
        <f t="shared" si="1"/>
        <v>1.62</v>
      </c>
      <c r="EX8" s="94">
        <f t="shared" si="13"/>
        <v>0.52</v>
      </c>
      <c r="EY8" s="94">
        <f t="shared" si="2"/>
        <v>0</v>
      </c>
      <c r="EZ8" s="94">
        <f t="shared" si="3"/>
        <v>0</v>
      </c>
      <c r="FA8" s="94">
        <f t="shared" si="14"/>
        <v>0</v>
      </c>
      <c r="FB8" s="94">
        <f t="shared" si="4"/>
        <v>0</v>
      </c>
      <c r="FC8" s="94">
        <f t="shared" si="5"/>
        <v>0.24000000000000199</v>
      </c>
      <c r="FD8" s="94">
        <f t="shared" si="15"/>
        <v>0</v>
      </c>
      <c r="FE8" s="94">
        <f t="shared" si="6"/>
        <v>0</v>
      </c>
      <c r="FF8" s="94">
        <f t="shared" si="7"/>
        <v>0</v>
      </c>
      <c r="FG8" s="94">
        <f t="shared" si="16"/>
        <v>0</v>
      </c>
      <c r="FH8" s="95">
        <f t="shared" si="17"/>
        <v>1.0733333333333333</v>
      </c>
      <c r="FI8" s="95">
        <f t="shared" si="18"/>
        <v>0</v>
      </c>
      <c r="FJ8" s="95">
        <f t="shared" si="19"/>
        <v>8.0000000000000668E-2</v>
      </c>
      <c r="FK8" s="95">
        <f t="shared" si="20"/>
        <v>0</v>
      </c>
      <c r="FL8" s="96">
        <f>(FH8/1000)*Parameters!$H$2</f>
        <v>3.1663333333333332E-5</v>
      </c>
      <c r="FM8" s="97">
        <f>(FI8/1000)*Parameters!$H$4</f>
        <v>0</v>
      </c>
      <c r="FN8" s="97">
        <f>(FJ8/1000)*Parameters!$H$3</f>
        <v>3.7840000000000319E-6</v>
      </c>
      <c r="FO8" s="97">
        <f>(FK8/1000)*Parameters!$H$5</f>
        <v>0</v>
      </c>
      <c r="FP8" s="98">
        <f t="shared" si="21"/>
        <v>3.5447333333333362E-5</v>
      </c>
      <c r="FQ8" s="99">
        <f t="shared" si="22"/>
        <v>0.89325007993078853</v>
      </c>
      <c r="FR8" s="99">
        <f t="shared" si="22"/>
        <v>0</v>
      </c>
      <c r="FS8" s="99">
        <f t="shared" si="22"/>
        <v>0.10674992006921147</v>
      </c>
      <c r="FT8" s="99">
        <f t="shared" si="8"/>
        <v>0</v>
      </c>
      <c r="FU8" s="100">
        <f t="shared" si="9"/>
        <v>3</v>
      </c>
      <c r="FV8" s="100">
        <f t="shared" si="10"/>
        <v>4</v>
      </c>
      <c r="FW8" s="100">
        <f t="shared" si="11"/>
        <v>2</v>
      </c>
      <c r="FX8" s="100">
        <f t="shared" si="12"/>
        <v>1</v>
      </c>
      <c r="FY8" s="100">
        <f>SUM(FU8*Parameters!$L$2,FV8*Parameters!$L$3,FW8*Parameters!$L$4,FX8*Parameters!$L$5)</f>
        <v>7.5</v>
      </c>
      <c r="FZ8" s="194">
        <f t="shared" si="23"/>
        <v>0.14311111111111111</v>
      </c>
      <c r="GA8" s="197">
        <f t="shared" si="24"/>
        <v>44297</v>
      </c>
    </row>
    <row r="9" spans="1:186" s="93" customFormat="1" ht="16">
      <c r="A9" s="113">
        <v>44290</v>
      </c>
      <c r="B9" s="113">
        <v>44290</v>
      </c>
      <c r="C9" t="s">
        <v>1823</v>
      </c>
      <c r="D9"/>
      <c r="E9" t="s">
        <v>1824</v>
      </c>
      <c r="F9">
        <v>306619308</v>
      </c>
      <c r="G9">
        <v>23</v>
      </c>
      <c r="H9">
        <v>0</v>
      </c>
      <c r="I9"/>
      <c r="J9"/>
      <c r="K9"/>
      <c r="L9"/>
      <c r="M9"/>
      <c r="N9"/>
      <c r="O9"/>
      <c r="P9"/>
      <c r="Q9"/>
      <c r="R9"/>
      <c r="S9">
        <v>0</v>
      </c>
      <c r="T9">
        <v>0</v>
      </c>
      <c r="U9">
        <v>0</v>
      </c>
      <c r="V9">
        <v>0</v>
      </c>
      <c r="W9"/>
      <c r="X9" t="s">
        <v>1774</v>
      </c>
      <c r="Y9"/>
      <c r="Z9" t="s">
        <v>1825</v>
      </c>
      <c r="AA9"/>
      <c r="AB9" s="113">
        <v>44291</v>
      </c>
      <c r="AC9" s="113">
        <v>44291</v>
      </c>
      <c r="AD9" t="s">
        <v>1826</v>
      </c>
      <c r="AE9"/>
      <c r="AF9" t="s">
        <v>1827</v>
      </c>
      <c r="AG9" t="s">
        <v>0</v>
      </c>
      <c r="AH9">
        <v>1</v>
      </c>
      <c r="AI9">
        <v>0</v>
      </c>
      <c r="AJ9">
        <v>0</v>
      </c>
      <c r="AK9">
        <v>0</v>
      </c>
      <c r="AL9">
        <v>0</v>
      </c>
      <c r="AM9">
        <v>0</v>
      </c>
      <c r="AN9">
        <v>22.1</v>
      </c>
      <c r="AO9">
        <v>0</v>
      </c>
      <c r="AP9"/>
      <c r="AQ9"/>
      <c r="AR9"/>
      <c r="AS9"/>
      <c r="AT9"/>
      <c r="AU9"/>
      <c r="AV9"/>
      <c r="AW9"/>
      <c r="AX9"/>
      <c r="AY9"/>
      <c r="AZ9"/>
      <c r="BA9"/>
      <c r="BB9"/>
      <c r="BC9"/>
      <c r="BD9"/>
      <c r="BE9"/>
      <c r="BF9"/>
      <c r="BG9"/>
      <c r="BH9"/>
      <c r="BI9"/>
      <c r="BJ9">
        <v>3</v>
      </c>
      <c r="BK9">
        <v>2</v>
      </c>
      <c r="BL9">
        <v>1</v>
      </c>
      <c r="BM9">
        <v>0</v>
      </c>
      <c r="BN9" t="s">
        <v>1828</v>
      </c>
      <c r="BO9" t="s">
        <v>1829</v>
      </c>
      <c r="BP9" t="s">
        <v>559</v>
      </c>
      <c r="BQ9"/>
      <c r="BR9" s="113">
        <v>44292</v>
      </c>
      <c r="BS9" s="113">
        <v>44292</v>
      </c>
      <c r="BT9" t="s">
        <v>1830</v>
      </c>
      <c r="BU9"/>
      <c r="BV9" t="s">
        <v>1828</v>
      </c>
      <c r="BW9" t="s">
        <v>0</v>
      </c>
      <c r="BX9">
        <v>1</v>
      </c>
      <c r="BY9">
        <v>0</v>
      </c>
      <c r="BZ9">
        <v>0</v>
      </c>
      <c r="CA9">
        <v>0</v>
      </c>
      <c r="CB9">
        <v>0</v>
      </c>
      <c r="CC9">
        <v>0</v>
      </c>
      <c r="CD9">
        <v>21.2</v>
      </c>
      <c r="CE9">
        <v>0</v>
      </c>
      <c r="CF9"/>
      <c r="CG9"/>
      <c r="CH9"/>
      <c r="CI9"/>
      <c r="CJ9"/>
      <c r="CK9"/>
      <c r="CL9"/>
      <c r="CM9"/>
      <c r="CN9"/>
      <c r="CO9"/>
      <c r="CP9"/>
      <c r="CQ9"/>
      <c r="CR9"/>
      <c r="CS9"/>
      <c r="CT9"/>
      <c r="CU9"/>
      <c r="CV9"/>
      <c r="CW9"/>
      <c r="CX9"/>
      <c r="CY9"/>
      <c r="CZ9">
        <v>3</v>
      </c>
      <c r="DA9">
        <v>2</v>
      </c>
      <c r="DB9">
        <v>1</v>
      </c>
      <c r="DC9">
        <v>0</v>
      </c>
      <c r="DD9" t="s">
        <v>1828</v>
      </c>
      <c r="DE9" t="s">
        <v>1829</v>
      </c>
      <c r="DF9"/>
      <c r="DG9" s="113">
        <v>44293</v>
      </c>
      <c r="DH9" s="113">
        <v>44293</v>
      </c>
      <c r="DI9" t="s">
        <v>1830</v>
      </c>
      <c r="DJ9"/>
      <c r="DK9" t="s">
        <v>1831</v>
      </c>
      <c r="DL9" t="s">
        <v>0</v>
      </c>
      <c r="DM9">
        <v>1</v>
      </c>
      <c r="DN9">
        <v>0</v>
      </c>
      <c r="DO9">
        <v>0</v>
      </c>
      <c r="DP9">
        <v>0</v>
      </c>
      <c r="DQ9">
        <v>0</v>
      </c>
      <c r="DR9">
        <v>0</v>
      </c>
      <c r="DS9">
        <v>20</v>
      </c>
      <c r="DT9">
        <v>0</v>
      </c>
      <c r="DU9"/>
      <c r="DV9"/>
      <c r="DW9"/>
      <c r="DX9"/>
      <c r="DY9"/>
      <c r="DZ9"/>
      <c r="EA9"/>
      <c r="EB9"/>
      <c r="EC9"/>
      <c r="ED9"/>
      <c r="EE9"/>
      <c r="EF9"/>
      <c r="EG9"/>
      <c r="EH9"/>
      <c r="EI9"/>
      <c r="EJ9"/>
      <c r="EK9"/>
      <c r="EL9"/>
      <c r="EM9"/>
      <c r="EN9"/>
      <c r="EO9">
        <v>3</v>
      </c>
      <c r="EP9">
        <v>2</v>
      </c>
      <c r="EQ9">
        <v>1</v>
      </c>
      <c r="ER9">
        <v>0</v>
      </c>
      <c r="ES9" t="s">
        <v>1829</v>
      </c>
      <c r="ET9" t="s">
        <v>1832</v>
      </c>
      <c r="EU9"/>
      <c r="EV9" s="94">
        <f t="shared" si="0"/>
        <v>0.89999999999999858</v>
      </c>
      <c r="EW9" s="94">
        <f t="shared" si="1"/>
        <v>0.90000000000000213</v>
      </c>
      <c r="EX9" s="94">
        <f t="shared" si="13"/>
        <v>1.1999999999999993</v>
      </c>
      <c r="EY9" s="94">
        <f t="shared" si="2"/>
        <v>0</v>
      </c>
      <c r="EZ9" s="94">
        <f t="shared" si="3"/>
        <v>0</v>
      </c>
      <c r="FA9" s="94">
        <f t="shared" si="14"/>
        <v>0</v>
      </c>
      <c r="FB9" s="94">
        <f t="shared" si="4"/>
        <v>0</v>
      </c>
      <c r="FC9" s="94">
        <f t="shared" si="5"/>
        <v>0</v>
      </c>
      <c r="FD9" s="94">
        <f t="shared" si="15"/>
        <v>0</v>
      </c>
      <c r="FE9" s="94">
        <f t="shared" si="6"/>
        <v>0</v>
      </c>
      <c r="FF9" s="94">
        <f t="shared" si="7"/>
        <v>0</v>
      </c>
      <c r="FG9" s="94">
        <f t="shared" si="16"/>
        <v>0</v>
      </c>
      <c r="FH9" s="95">
        <f t="shared" si="17"/>
        <v>1</v>
      </c>
      <c r="FI9" s="95">
        <f t="shared" si="18"/>
        <v>0</v>
      </c>
      <c r="FJ9" s="95">
        <f t="shared" si="19"/>
        <v>0</v>
      </c>
      <c r="FK9" s="95">
        <f t="shared" si="20"/>
        <v>0</v>
      </c>
      <c r="FL9" s="96">
        <f>(FH9/1000)*Parameters!$H$2</f>
        <v>2.9499999999999999E-5</v>
      </c>
      <c r="FM9" s="97">
        <f>(FI9/1000)*Parameters!$H$4</f>
        <v>0</v>
      </c>
      <c r="FN9" s="97">
        <f>(FJ9/1000)*Parameters!$H$3</f>
        <v>0</v>
      </c>
      <c r="FO9" s="97">
        <f>(FK9/1000)*Parameters!$H$5</f>
        <v>0</v>
      </c>
      <c r="FP9" s="98">
        <f t="shared" si="21"/>
        <v>2.9499999999999999E-5</v>
      </c>
      <c r="FQ9" s="99">
        <f t="shared" si="22"/>
        <v>1</v>
      </c>
      <c r="FR9" s="99">
        <f t="shared" si="22"/>
        <v>0</v>
      </c>
      <c r="FS9" s="99">
        <f t="shared" si="22"/>
        <v>0</v>
      </c>
      <c r="FT9" s="99">
        <f t="shared" si="8"/>
        <v>0</v>
      </c>
      <c r="FU9" s="100">
        <f t="shared" si="9"/>
        <v>3</v>
      </c>
      <c r="FV9" s="100">
        <f t="shared" si="10"/>
        <v>2</v>
      </c>
      <c r="FW9" s="100">
        <f t="shared" si="11"/>
        <v>1</v>
      </c>
      <c r="FX9" s="100">
        <f t="shared" si="12"/>
        <v>0</v>
      </c>
      <c r="FY9" s="100">
        <f>SUM(FU9*Parameters!$L$2,FV9*Parameters!$L$3,FW9*Parameters!$L$4,FX9*Parameters!$L$5)</f>
        <v>4.0999999999999996</v>
      </c>
      <c r="FZ9" s="194">
        <f t="shared" si="23"/>
        <v>0.24390243902439027</v>
      </c>
      <c r="GA9" s="197">
        <f t="shared" si="24"/>
        <v>44297</v>
      </c>
    </row>
    <row r="10" spans="1:186" s="93" customFormat="1" ht="16">
      <c r="A10" s="113">
        <v>44290</v>
      </c>
      <c r="B10" s="113">
        <v>44301</v>
      </c>
      <c r="C10" t="s">
        <v>1833</v>
      </c>
      <c r="D10"/>
      <c r="E10" t="s">
        <v>1834</v>
      </c>
      <c r="F10">
        <v>140419681</v>
      </c>
      <c r="G10">
        <v>11.3</v>
      </c>
      <c r="H10">
        <v>0</v>
      </c>
      <c r="I10"/>
      <c r="J10"/>
      <c r="K10"/>
      <c r="L10"/>
      <c r="M10"/>
      <c r="N10"/>
      <c r="O10"/>
      <c r="P10"/>
      <c r="Q10"/>
      <c r="R10"/>
      <c r="S10">
        <v>0</v>
      </c>
      <c r="T10">
        <v>0</v>
      </c>
      <c r="U10">
        <v>0</v>
      </c>
      <c r="V10">
        <v>0</v>
      </c>
      <c r="W10"/>
      <c r="X10" t="s">
        <v>1774</v>
      </c>
      <c r="Y10"/>
      <c r="Z10" t="s">
        <v>1835</v>
      </c>
      <c r="AA10"/>
      <c r="AB10" s="113">
        <v>44291</v>
      </c>
      <c r="AC10" s="113">
        <v>44301</v>
      </c>
      <c r="AD10" t="s">
        <v>1833</v>
      </c>
      <c r="AE10"/>
      <c r="AF10" t="s">
        <v>1836</v>
      </c>
      <c r="AG10" t="s">
        <v>0</v>
      </c>
      <c r="AH10">
        <v>1</v>
      </c>
      <c r="AI10">
        <v>0</v>
      </c>
      <c r="AJ10">
        <v>0</v>
      </c>
      <c r="AK10">
        <v>0</v>
      </c>
      <c r="AL10">
        <v>0</v>
      </c>
      <c r="AM10">
        <v>0</v>
      </c>
      <c r="AN10">
        <v>10</v>
      </c>
      <c r="AO10">
        <v>0</v>
      </c>
      <c r="AP10"/>
      <c r="AQ10"/>
      <c r="AR10"/>
      <c r="AS10"/>
      <c r="AT10"/>
      <c r="AU10"/>
      <c r="AV10"/>
      <c r="AW10"/>
      <c r="AX10"/>
      <c r="AY10"/>
      <c r="AZ10"/>
      <c r="BA10"/>
      <c r="BB10"/>
      <c r="BC10"/>
      <c r="BD10"/>
      <c r="BE10"/>
      <c r="BF10"/>
      <c r="BG10"/>
      <c r="BH10"/>
      <c r="BI10"/>
      <c r="BJ10">
        <v>3</v>
      </c>
      <c r="BK10">
        <v>2</v>
      </c>
      <c r="BL10">
        <v>4</v>
      </c>
      <c r="BM10">
        <v>0</v>
      </c>
      <c r="BN10" t="s">
        <v>1491</v>
      </c>
      <c r="BO10" t="s">
        <v>559</v>
      </c>
      <c r="BP10"/>
      <c r="BQ10"/>
      <c r="BR10" s="113">
        <v>44292</v>
      </c>
      <c r="BS10" s="113">
        <v>44301</v>
      </c>
      <c r="BT10" t="s">
        <v>1833</v>
      </c>
      <c r="BU10"/>
      <c r="BV10" t="s">
        <v>1837</v>
      </c>
      <c r="BW10" t="s">
        <v>0</v>
      </c>
      <c r="BX10">
        <v>1</v>
      </c>
      <c r="BY10">
        <v>0</v>
      </c>
      <c r="BZ10">
        <v>0</v>
      </c>
      <c r="CA10">
        <v>0</v>
      </c>
      <c r="CB10">
        <v>0</v>
      </c>
      <c r="CC10">
        <v>0</v>
      </c>
      <c r="CD10">
        <v>8.6999999999999993</v>
      </c>
      <c r="CE10">
        <v>0</v>
      </c>
      <c r="CF10"/>
      <c r="CG10"/>
      <c r="CH10"/>
      <c r="CI10"/>
      <c r="CJ10"/>
      <c r="CK10"/>
      <c r="CL10"/>
      <c r="CM10"/>
      <c r="CN10"/>
      <c r="CO10"/>
      <c r="CP10"/>
      <c r="CQ10"/>
      <c r="CR10"/>
      <c r="CS10"/>
      <c r="CT10"/>
      <c r="CU10"/>
      <c r="CV10"/>
      <c r="CW10"/>
      <c r="CX10"/>
      <c r="CY10"/>
      <c r="CZ10">
        <v>3</v>
      </c>
      <c r="DA10">
        <v>2</v>
      </c>
      <c r="DB10">
        <v>4</v>
      </c>
      <c r="DC10">
        <v>0</v>
      </c>
      <c r="DD10" t="s">
        <v>1838</v>
      </c>
      <c r="DE10" t="s">
        <v>559</v>
      </c>
      <c r="DF10"/>
      <c r="DG10" s="113">
        <v>44293</v>
      </c>
      <c r="DH10" s="113">
        <v>44301</v>
      </c>
      <c r="DI10" t="s">
        <v>1833</v>
      </c>
      <c r="DJ10"/>
      <c r="DK10" t="s">
        <v>1839</v>
      </c>
      <c r="DL10" t="s">
        <v>0</v>
      </c>
      <c r="DM10">
        <v>1</v>
      </c>
      <c r="DN10">
        <v>0</v>
      </c>
      <c r="DO10">
        <v>0</v>
      </c>
      <c r="DP10">
        <v>0</v>
      </c>
      <c r="DQ10">
        <v>0</v>
      </c>
      <c r="DR10">
        <v>0</v>
      </c>
      <c r="DS10">
        <v>7.5</v>
      </c>
      <c r="DT10">
        <v>0</v>
      </c>
      <c r="DU10"/>
      <c r="DV10"/>
      <c r="DW10"/>
      <c r="DX10"/>
      <c r="DY10"/>
      <c r="DZ10"/>
      <c r="EA10"/>
      <c r="EB10"/>
      <c r="EC10"/>
      <c r="ED10"/>
      <c r="EE10"/>
      <c r="EF10"/>
      <c r="EG10"/>
      <c r="EH10"/>
      <c r="EI10"/>
      <c r="EJ10"/>
      <c r="EK10"/>
      <c r="EL10"/>
      <c r="EM10"/>
      <c r="EN10"/>
      <c r="EO10">
        <v>3</v>
      </c>
      <c r="EP10">
        <v>2</v>
      </c>
      <c r="EQ10">
        <v>4</v>
      </c>
      <c r="ER10">
        <v>0</v>
      </c>
      <c r="ES10" t="s">
        <v>559</v>
      </c>
      <c r="ET10" t="s">
        <v>1840</v>
      </c>
      <c r="EU10"/>
      <c r="EV10" s="94">
        <f t="shared" si="0"/>
        <v>1.3000000000000007</v>
      </c>
      <c r="EW10" s="94">
        <f t="shared" si="1"/>
        <v>1.3000000000000007</v>
      </c>
      <c r="EX10" s="94">
        <f t="shared" si="13"/>
        <v>1.1999999999999993</v>
      </c>
      <c r="EY10" s="94">
        <f t="shared" si="2"/>
        <v>0</v>
      </c>
      <c r="EZ10" s="94">
        <f t="shared" si="3"/>
        <v>0</v>
      </c>
      <c r="FA10" s="94">
        <f t="shared" si="14"/>
        <v>0</v>
      </c>
      <c r="FB10" s="94">
        <f t="shared" si="4"/>
        <v>0</v>
      </c>
      <c r="FC10" s="94">
        <f t="shared" si="5"/>
        <v>0</v>
      </c>
      <c r="FD10" s="94">
        <f t="shared" si="15"/>
        <v>0</v>
      </c>
      <c r="FE10" s="94">
        <f t="shared" si="6"/>
        <v>0</v>
      </c>
      <c r="FF10" s="94">
        <f t="shared" si="7"/>
        <v>0</v>
      </c>
      <c r="FG10" s="94">
        <f t="shared" si="16"/>
        <v>0</v>
      </c>
      <c r="FH10" s="95">
        <f t="shared" si="17"/>
        <v>1.2666666666666668</v>
      </c>
      <c r="FI10" s="95">
        <f t="shared" si="18"/>
        <v>0</v>
      </c>
      <c r="FJ10" s="95">
        <f t="shared" si="19"/>
        <v>0</v>
      </c>
      <c r="FK10" s="95">
        <f t="shared" si="20"/>
        <v>0</v>
      </c>
      <c r="FL10" s="96">
        <f>(FH10/1000)*Parameters!$H$2</f>
        <v>3.7366666666666669E-5</v>
      </c>
      <c r="FM10" s="97">
        <f>(FI10/1000)*Parameters!$H$4</f>
        <v>0</v>
      </c>
      <c r="FN10" s="97">
        <f>(FJ10/1000)*Parameters!$H$3</f>
        <v>0</v>
      </c>
      <c r="FO10" s="97">
        <f>(FK10/1000)*Parameters!$H$5</f>
        <v>0</v>
      </c>
      <c r="FP10" s="98">
        <f t="shared" si="21"/>
        <v>3.7366666666666669E-5</v>
      </c>
      <c r="FQ10" s="99">
        <f t="shared" si="22"/>
        <v>1</v>
      </c>
      <c r="FR10" s="99">
        <f t="shared" si="22"/>
        <v>0</v>
      </c>
      <c r="FS10" s="99">
        <f t="shared" si="22"/>
        <v>0</v>
      </c>
      <c r="FT10" s="99">
        <f t="shared" si="8"/>
        <v>0</v>
      </c>
      <c r="FU10" s="100">
        <f t="shared" si="9"/>
        <v>3</v>
      </c>
      <c r="FV10" s="100">
        <f t="shared" si="10"/>
        <v>2</v>
      </c>
      <c r="FW10" s="100">
        <f t="shared" si="11"/>
        <v>4</v>
      </c>
      <c r="FX10" s="100">
        <f t="shared" si="12"/>
        <v>0</v>
      </c>
      <c r="FY10" s="100">
        <f>SUM(FU10*Parameters!$L$2,FV10*Parameters!$L$3,FW10*Parameters!$L$4,FX10*Parameters!$L$5)</f>
        <v>7.1</v>
      </c>
      <c r="FZ10" s="194">
        <f t="shared" si="23"/>
        <v>0.17840375586854462</v>
      </c>
      <c r="GA10" s="197">
        <f t="shared" si="24"/>
        <v>44297</v>
      </c>
    </row>
    <row r="11" spans="1:186" s="93" customFormat="1" ht="16">
      <c r="A11" s="113">
        <v>44290</v>
      </c>
      <c r="B11" s="113">
        <v>44290</v>
      </c>
      <c r="C11" t="s">
        <v>1841</v>
      </c>
      <c r="D11"/>
      <c r="E11" t="s">
        <v>1842</v>
      </c>
      <c r="F11">
        <v>135393633</v>
      </c>
      <c r="G11">
        <v>30.09</v>
      </c>
      <c r="H11">
        <v>0</v>
      </c>
      <c r="I11"/>
      <c r="J11"/>
      <c r="K11"/>
      <c r="L11"/>
      <c r="M11"/>
      <c r="N11"/>
      <c r="O11"/>
      <c r="P11"/>
      <c r="Q11"/>
      <c r="R11"/>
      <c r="S11">
        <v>0</v>
      </c>
      <c r="T11">
        <v>0</v>
      </c>
      <c r="U11">
        <v>0</v>
      </c>
      <c r="V11">
        <v>0</v>
      </c>
      <c r="W11"/>
      <c r="X11" t="s">
        <v>1774</v>
      </c>
      <c r="Y11"/>
      <c r="Z11" t="s">
        <v>1843</v>
      </c>
      <c r="AA11"/>
      <c r="AB11" s="113">
        <v>44291</v>
      </c>
      <c r="AC11" s="113">
        <v>44301</v>
      </c>
      <c r="AD11" t="s">
        <v>1844</v>
      </c>
      <c r="AE11"/>
      <c r="AF11" t="s">
        <v>1845</v>
      </c>
      <c r="AG11" t="s">
        <v>0</v>
      </c>
      <c r="AH11">
        <v>1</v>
      </c>
      <c r="AI11">
        <v>0</v>
      </c>
      <c r="AJ11">
        <v>0</v>
      </c>
      <c r="AK11">
        <v>0</v>
      </c>
      <c r="AL11">
        <v>0</v>
      </c>
      <c r="AM11">
        <v>0</v>
      </c>
      <c r="AN11">
        <v>28.8</v>
      </c>
      <c r="AO11">
        <v>0</v>
      </c>
      <c r="AP11"/>
      <c r="AQ11"/>
      <c r="AR11"/>
      <c r="AS11"/>
      <c r="AT11"/>
      <c r="AU11"/>
      <c r="AV11"/>
      <c r="AW11"/>
      <c r="AX11"/>
      <c r="AY11"/>
      <c r="AZ11"/>
      <c r="BA11"/>
      <c r="BB11"/>
      <c r="BC11"/>
      <c r="BD11"/>
      <c r="BE11"/>
      <c r="BF11"/>
      <c r="BG11"/>
      <c r="BH11"/>
      <c r="BI11"/>
      <c r="BJ11">
        <v>2</v>
      </c>
      <c r="BK11">
        <v>2</v>
      </c>
      <c r="BL11">
        <v>1</v>
      </c>
      <c r="BM11">
        <v>0</v>
      </c>
      <c r="BN11" t="s">
        <v>1846</v>
      </c>
      <c r="BO11" t="s">
        <v>1441</v>
      </c>
      <c r="BP11"/>
      <c r="BQ11"/>
      <c r="BR11" s="113">
        <v>44292</v>
      </c>
      <c r="BS11" s="113">
        <v>44292</v>
      </c>
      <c r="BT11" t="s">
        <v>1841</v>
      </c>
      <c r="BU11"/>
      <c r="BV11" t="s">
        <v>1847</v>
      </c>
      <c r="BW11" t="s">
        <v>0</v>
      </c>
      <c r="BX11">
        <v>1</v>
      </c>
      <c r="BY11">
        <v>0</v>
      </c>
      <c r="BZ11">
        <v>0</v>
      </c>
      <c r="CA11">
        <v>0</v>
      </c>
      <c r="CB11">
        <v>0</v>
      </c>
      <c r="CC11">
        <v>0</v>
      </c>
      <c r="CD11">
        <v>27.78</v>
      </c>
      <c r="CE11">
        <v>0</v>
      </c>
      <c r="CF11"/>
      <c r="CG11"/>
      <c r="CH11"/>
      <c r="CI11"/>
      <c r="CJ11"/>
      <c r="CK11"/>
      <c r="CL11"/>
      <c r="CM11"/>
      <c r="CN11"/>
      <c r="CO11"/>
      <c r="CP11"/>
      <c r="CQ11"/>
      <c r="CR11"/>
      <c r="CS11"/>
      <c r="CT11"/>
      <c r="CU11"/>
      <c r="CV11"/>
      <c r="CW11"/>
      <c r="CX11"/>
      <c r="CY11"/>
      <c r="CZ11">
        <v>2</v>
      </c>
      <c r="DA11">
        <v>2</v>
      </c>
      <c r="DB11">
        <v>1</v>
      </c>
      <c r="DC11">
        <v>0</v>
      </c>
      <c r="DD11" t="s">
        <v>1848</v>
      </c>
      <c r="DE11" t="s">
        <v>1441</v>
      </c>
      <c r="DF11"/>
      <c r="DG11" s="113">
        <v>44293</v>
      </c>
      <c r="DH11" s="113">
        <v>44308</v>
      </c>
      <c r="DI11" t="s">
        <v>1841</v>
      </c>
      <c r="DJ11"/>
      <c r="DK11" t="s">
        <v>1849</v>
      </c>
      <c r="DL11" t="s">
        <v>0</v>
      </c>
      <c r="DM11">
        <v>1</v>
      </c>
      <c r="DN11">
        <v>0</v>
      </c>
      <c r="DO11">
        <v>0</v>
      </c>
      <c r="DP11">
        <v>0</v>
      </c>
      <c r="DQ11">
        <v>0</v>
      </c>
      <c r="DR11">
        <v>0</v>
      </c>
      <c r="DS11">
        <v>27.2</v>
      </c>
      <c r="DT11">
        <v>0</v>
      </c>
      <c r="DU11"/>
      <c r="DV11"/>
      <c r="DW11"/>
      <c r="DX11"/>
      <c r="DY11"/>
      <c r="DZ11"/>
      <c r="EA11"/>
      <c r="EB11"/>
      <c r="EC11"/>
      <c r="ED11"/>
      <c r="EE11"/>
      <c r="EF11"/>
      <c r="EG11"/>
      <c r="EH11"/>
      <c r="EI11"/>
      <c r="EJ11"/>
      <c r="EK11"/>
      <c r="EL11"/>
      <c r="EM11"/>
      <c r="EN11"/>
      <c r="EO11">
        <v>4</v>
      </c>
      <c r="EP11">
        <v>1</v>
      </c>
      <c r="EQ11">
        <v>1</v>
      </c>
      <c r="ER11">
        <v>0</v>
      </c>
      <c r="ES11" t="s">
        <v>1441</v>
      </c>
      <c r="ET11" t="s">
        <v>1781</v>
      </c>
      <c r="EU11"/>
      <c r="EV11" s="94">
        <f t="shared" si="0"/>
        <v>1.2899999999999991</v>
      </c>
      <c r="EW11" s="94">
        <f t="shared" si="1"/>
        <v>1.0199999999999996</v>
      </c>
      <c r="EX11" s="94">
        <f t="shared" si="13"/>
        <v>0.58000000000000185</v>
      </c>
      <c r="EY11" s="94">
        <f t="shared" si="2"/>
        <v>0</v>
      </c>
      <c r="EZ11" s="94">
        <f t="shared" si="3"/>
        <v>0</v>
      </c>
      <c r="FA11" s="94">
        <f t="shared" si="14"/>
        <v>0</v>
      </c>
      <c r="FB11" s="94">
        <f t="shared" si="4"/>
        <v>0</v>
      </c>
      <c r="FC11" s="94">
        <f t="shared" si="5"/>
        <v>0</v>
      </c>
      <c r="FD11" s="94">
        <f t="shared" si="15"/>
        <v>0</v>
      </c>
      <c r="FE11" s="94">
        <f t="shared" si="6"/>
        <v>0</v>
      </c>
      <c r="FF11" s="94">
        <f t="shared" si="7"/>
        <v>0</v>
      </c>
      <c r="FG11" s="94">
        <f t="shared" si="16"/>
        <v>0</v>
      </c>
      <c r="FH11" s="95">
        <f t="shared" si="17"/>
        <v>0.96333333333333349</v>
      </c>
      <c r="FI11" s="95">
        <f t="shared" si="18"/>
        <v>0</v>
      </c>
      <c r="FJ11" s="95">
        <f t="shared" si="19"/>
        <v>0</v>
      </c>
      <c r="FK11" s="95">
        <f t="shared" si="20"/>
        <v>0</v>
      </c>
      <c r="FL11" s="96">
        <f>(FH11/1000)*Parameters!$H$2</f>
        <v>2.8418333333333335E-5</v>
      </c>
      <c r="FM11" s="97">
        <f>(FI11/1000)*Parameters!$H$4</f>
        <v>0</v>
      </c>
      <c r="FN11" s="97">
        <f>(FJ11/1000)*Parameters!$H$3</f>
        <v>0</v>
      </c>
      <c r="FO11" s="97">
        <f>(FK11/1000)*Parameters!$H$5</f>
        <v>0</v>
      </c>
      <c r="FP11" s="98">
        <f t="shared" si="21"/>
        <v>2.8418333333333335E-5</v>
      </c>
      <c r="FQ11" s="99">
        <f t="shared" si="22"/>
        <v>1</v>
      </c>
      <c r="FR11" s="99">
        <f t="shared" si="22"/>
        <v>0</v>
      </c>
      <c r="FS11" s="99">
        <f t="shared" si="22"/>
        <v>0</v>
      </c>
      <c r="FT11" s="99">
        <f t="shared" si="8"/>
        <v>0</v>
      </c>
      <c r="FU11" s="100">
        <f t="shared" si="9"/>
        <v>2.6666666666666665</v>
      </c>
      <c r="FV11" s="100">
        <f t="shared" si="10"/>
        <v>1.6666666666666667</v>
      </c>
      <c r="FW11" s="100">
        <f t="shared" si="11"/>
        <v>1</v>
      </c>
      <c r="FX11" s="100">
        <f t="shared" si="12"/>
        <v>0</v>
      </c>
      <c r="FY11" s="100">
        <f>SUM(FU11*Parameters!$L$2,FV11*Parameters!$L$3,FW11*Parameters!$L$4,FX11*Parameters!$L$5)</f>
        <v>3.666666666666667</v>
      </c>
      <c r="FZ11" s="194">
        <f t="shared" si="23"/>
        <v>0.26272727272727275</v>
      </c>
      <c r="GA11" s="197">
        <f t="shared" si="24"/>
        <v>44297</v>
      </c>
    </row>
    <row r="12" spans="1:186" s="93" customFormat="1" ht="16">
      <c r="A12" s="113">
        <v>44289</v>
      </c>
      <c r="B12" s="113">
        <v>44303</v>
      </c>
      <c r="C12" t="s">
        <v>1850</v>
      </c>
      <c r="D12"/>
      <c r="E12" t="s">
        <v>1851</v>
      </c>
      <c r="F12">
        <v>139053698</v>
      </c>
      <c r="G12">
        <v>2.2999999999999998</v>
      </c>
      <c r="H12">
        <v>0</v>
      </c>
      <c r="I12"/>
      <c r="J12"/>
      <c r="K12"/>
      <c r="L12"/>
      <c r="M12"/>
      <c r="N12"/>
      <c r="O12"/>
      <c r="P12"/>
      <c r="Q12"/>
      <c r="R12"/>
      <c r="S12">
        <v>0</v>
      </c>
      <c r="T12">
        <v>0</v>
      </c>
      <c r="U12">
        <v>0</v>
      </c>
      <c r="V12">
        <v>0</v>
      </c>
      <c r="W12"/>
      <c r="X12" t="s">
        <v>1774</v>
      </c>
      <c r="Y12"/>
      <c r="Z12" t="s">
        <v>1852</v>
      </c>
      <c r="AA12"/>
      <c r="AB12" s="113">
        <v>44290</v>
      </c>
      <c r="AC12" s="113">
        <v>44298</v>
      </c>
      <c r="AD12" t="s">
        <v>1850</v>
      </c>
      <c r="AE12"/>
      <c r="AF12" t="s">
        <v>1853</v>
      </c>
      <c r="AG12" t="s">
        <v>0</v>
      </c>
      <c r="AH12">
        <v>1</v>
      </c>
      <c r="AI12">
        <v>0</v>
      </c>
      <c r="AJ12">
        <v>0</v>
      </c>
      <c r="AK12">
        <v>0</v>
      </c>
      <c r="AL12">
        <v>0</v>
      </c>
      <c r="AM12">
        <v>0</v>
      </c>
      <c r="AN12">
        <v>1.3</v>
      </c>
      <c r="AO12">
        <v>0</v>
      </c>
      <c r="AP12"/>
      <c r="AQ12"/>
      <c r="AR12"/>
      <c r="AS12"/>
      <c r="AT12"/>
      <c r="AU12"/>
      <c r="AV12"/>
      <c r="AW12"/>
      <c r="AX12"/>
      <c r="AY12"/>
      <c r="AZ12"/>
      <c r="BA12"/>
      <c r="BB12"/>
      <c r="BC12"/>
      <c r="BD12"/>
      <c r="BE12"/>
      <c r="BF12"/>
      <c r="BG12"/>
      <c r="BH12"/>
      <c r="BI12"/>
      <c r="BJ12">
        <v>6</v>
      </c>
      <c r="BK12">
        <v>2</v>
      </c>
      <c r="BL12">
        <v>1</v>
      </c>
      <c r="BM12">
        <v>0</v>
      </c>
      <c r="BN12" t="s">
        <v>1854</v>
      </c>
      <c r="BO12" t="s">
        <v>1855</v>
      </c>
      <c r="BP12" t="s">
        <v>1856</v>
      </c>
      <c r="BQ12"/>
      <c r="BR12" s="113">
        <v>44291</v>
      </c>
      <c r="BS12" s="113">
        <v>44298</v>
      </c>
      <c r="BT12" t="s">
        <v>1850</v>
      </c>
      <c r="BU12"/>
      <c r="BV12" t="s">
        <v>1857</v>
      </c>
      <c r="BW12" t="s">
        <v>0</v>
      </c>
      <c r="BX12">
        <v>1</v>
      </c>
      <c r="BY12">
        <v>0</v>
      </c>
      <c r="BZ12">
        <v>0</v>
      </c>
      <c r="CA12">
        <v>0</v>
      </c>
      <c r="CB12">
        <v>0</v>
      </c>
      <c r="CC12">
        <v>0</v>
      </c>
      <c r="CD12">
        <v>0.9</v>
      </c>
      <c r="CE12">
        <v>1</v>
      </c>
      <c r="CF12"/>
      <c r="CG12"/>
      <c r="CH12"/>
      <c r="CI12"/>
      <c r="CJ12"/>
      <c r="CK12"/>
      <c r="CL12"/>
      <c r="CM12"/>
      <c r="CN12"/>
      <c r="CO12"/>
      <c r="CP12"/>
      <c r="CQ12"/>
      <c r="CR12"/>
      <c r="CS12"/>
      <c r="CT12"/>
      <c r="CU12"/>
      <c r="CV12"/>
      <c r="CW12"/>
      <c r="CX12"/>
      <c r="CY12"/>
      <c r="CZ12">
        <v>6</v>
      </c>
      <c r="DA12">
        <v>1</v>
      </c>
      <c r="DB12">
        <v>1</v>
      </c>
      <c r="DC12">
        <v>0</v>
      </c>
      <c r="DD12" t="s">
        <v>1858</v>
      </c>
      <c r="DE12" t="s">
        <v>1855</v>
      </c>
      <c r="DF12"/>
      <c r="DG12" s="113">
        <v>44292</v>
      </c>
      <c r="DH12" s="113">
        <v>44292</v>
      </c>
      <c r="DI12" t="s">
        <v>1859</v>
      </c>
      <c r="DJ12"/>
      <c r="DK12" t="s">
        <v>1860</v>
      </c>
      <c r="DL12" t="s">
        <v>0</v>
      </c>
      <c r="DM12">
        <v>1</v>
      </c>
      <c r="DN12">
        <v>0</v>
      </c>
      <c r="DO12">
        <v>0</v>
      </c>
      <c r="DP12">
        <v>0</v>
      </c>
      <c r="DQ12">
        <v>0</v>
      </c>
      <c r="DR12">
        <v>0</v>
      </c>
      <c r="DS12">
        <v>0.5</v>
      </c>
      <c r="DT12">
        <v>0</v>
      </c>
      <c r="DU12"/>
      <c r="DV12"/>
      <c r="DW12"/>
      <c r="DX12"/>
      <c r="DY12"/>
      <c r="DZ12"/>
      <c r="EA12"/>
      <c r="EB12"/>
      <c r="EC12"/>
      <c r="ED12"/>
      <c r="EE12"/>
      <c r="EF12"/>
      <c r="EG12"/>
      <c r="EH12"/>
      <c r="EI12"/>
      <c r="EJ12"/>
      <c r="EK12"/>
      <c r="EL12"/>
      <c r="EM12"/>
      <c r="EN12"/>
      <c r="EO12">
        <v>6</v>
      </c>
      <c r="EP12">
        <v>1</v>
      </c>
      <c r="EQ12">
        <v>1</v>
      </c>
      <c r="ER12">
        <v>0</v>
      </c>
      <c r="ES12" t="s">
        <v>1441</v>
      </c>
      <c r="ET12" t="s">
        <v>1861</v>
      </c>
      <c r="EU12"/>
      <c r="EV12" s="94">
        <f t="shared" si="0"/>
        <v>0.99999999999999978</v>
      </c>
      <c r="EW12" s="94">
        <f t="shared" si="1"/>
        <v>0.4</v>
      </c>
      <c r="EX12" s="94">
        <f t="shared" si="13"/>
        <v>1.4</v>
      </c>
      <c r="EY12" s="94">
        <f t="shared" si="2"/>
        <v>0</v>
      </c>
      <c r="EZ12" s="94">
        <f t="shared" si="3"/>
        <v>0</v>
      </c>
      <c r="FA12" s="94">
        <f t="shared" si="14"/>
        <v>0</v>
      </c>
      <c r="FB12" s="94">
        <f t="shared" si="4"/>
        <v>0</v>
      </c>
      <c r="FC12" s="94">
        <f t="shared" si="5"/>
        <v>0</v>
      </c>
      <c r="FD12" s="94">
        <f t="shared" si="15"/>
        <v>0</v>
      </c>
      <c r="FE12" s="94">
        <f t="shared" si="6"/>
        <v>0</v>
      </c>
      <c r="FF12" s="94">
        <f t="shared" si="7"/>
        <v>0</v>
      </c>
      <c r="FG12" s="94">
        <f t="shared" si="16"/>
        <v>0</v>
      </c>
      <c r="FH12" s="95">
        <f t="shared" si="17"/>
        <v>0.93333333333333324</v>
      </c>
      <c r="FI12" s="95">
        <f t="shared" si="18"/>
        <v>0</v>
      </c>
      <c r="FJ12" s="95">
        <f t="shared" si="19"/>
        <v>0</v>
      </c>
      <c r="FK12" s="95">
        <f t="shared" si="20"/>
        <v>0</v>
      </c>
      <c r="FL12" s="96">
        <f>(FH12/1000)*Parameters!$H$2</f>
        <v>2.7533333333333329E-5</v>
      </c>
      <c r="FM12" s="97">
        <f>(FI12/1000)*Parameters!$H$4</f>
        <v>0</v>
      </c>
      <c r="FN12" s="97">
        <f>(FJ12/1000)*Parameters!$H$3</f>
        <v>0</v>
      </c>
      <c r="FO12" s="97">
        <f>(FK12/1000)*Parameters!$H$5</f>
        <v>0</v>
      </c>
      <c r="FP12" s="98">
        <f t="shared" si="21"/>
        <v>2.7533333333333329E-5</v>
      </c>
      <c r="FQ12" s="99">
        <f t="shared" si="22"/>
        <v>1</v>
      </c>
      <c r="FR12" s="99">
        <f t="shared" si="22"/>
        <v>0</v>
      </c>
      <c r="FS12" s="99">
        <f t="shared" si="22"/>
        <v>0</v>
      </c>
      <c r="FT12" s="99">
        <f t="shared" si="8"/>
        <v>0</v>
      </c>
      <c r="FU12" s="100">
        <f t="shared" si="9"/>
        <v>6</v>
      </c>
      <c r="FV12" s="100">
        <f t="shared" si="10"/>
        <v>1.3333333333333333</v>
      </c>
      <c r="FW12" s="100">
        <f t="shared" si="11"/>
        <v>1</v>
      </c>
      <c r="FX12" s="100">
        <f t="shared" si="12"/>
        <v>0</v>
      </c>
      <c r="FY12" s="100">
        <f>SUM(FU12*Parameters!$L$2,FV12*Parameters!$L$3,FW12*Parameters!$L$4,FX12*Parameters!$L$5)</f>
        <v>5.0666666666666664</v>
      </c>
      <c r="FZ12" s="194">
        <f t="shared" si="23"/>
        <v>0.18421052631578946</v>
      </c>
      <c r="GA12" s="197">
        <f t="shared" si="24"/>
        <v>44297</v>
      </c>
    </row>
    <row r="13" spans="1:186" s="93" customFormat="1" ht="16">
      <c r="A13" s="113">
        <v>44289</v>
      </c>
      <c r="B13" s="113">
        <v>44298</v>
      </c>
      <c r="C13" t="s">
        <v>1850</v>
      </c>
      <c r="D13"/>
      <c r="E13" t="s">
        <v>1862</v>
      </c>
      <c r="F13">
        <v>303042525</v>
      </c>
      <c r="G13">
        <v>2.1</v>
      </c>
      <c r="H13">
        <v>0</v>
      </c>
      <c r="I13"/>
      <c r="J13"/>
      <c r="K13"/>
      <c r="L13"/>
      <c r="M13"/>
      <c r="N13"/>
      <c r="O13"/>
      <c r="P13"/>
      <c r="Q13"/>
      <c r="R13"/>
      <c r="S13">
        <v>0</v>
      </c>
      <c r="T13">
        <v>0</v>
      </c>
      <c r="U13">
        <v>0</v>
      </c>
      <c r="V13">
        <v>0</v>
      </c>
      <c r="W13"/>
      <c r="X13" t="s">
        <v>1774</v>
      </c>
      <c r="Y13"/>
      <c r="Z13" t="s">
        <v>1863</v>
      </c>
      <c r="AA13"/>
      <c r="AB13" s="113">
        <v>44290</v>
      </c>
      <c r="AC13" s="113">
        <v>44298</v>
      </c>
      <c r="AD13" t="s">
        <v>1850</v>
      </c>
      <c r="AE13"/>
      <c r="AF13" t="s">
        <v>1864</v>
      </c>
      <c r="AG13" t="s">
        <v>0</v>
      </c>
      <c r="AH13">
        <v>1</v>
      </c>
      <c r="AI13">
        <v>0</v>
      </c>
      <c r="AJ13">
        <v>0</v>
      </c>
      <c r="AK13">
        <v>0</v>
      </c>
      <c r="AL13">
        <v>0</v>
      </c>
      <c r="AM13">
        <v>0</v>
      </c>
      <c r="AN13">
        <v>1.1000000000000001</v>
      </c>
      <c r="AO13">
        <v>0</v>
      </c>
      <c r="AP13"/>
      <c r="AQ13"/>
      <c r="AR13"/>
      <c r="AS13"/>
      <c r="AT13"/>
      <c r="AU13"/>
      <c r="AV13"/>
      <c r="AW13"/>
      <c r="AX13"/>
      <c r="AY13"/>
      <c r="AZ13"/>
      <c r="BA13"/>
      <c r="BB13"/>
      <c r="BC13"/>
      <c r="BD13"/>
      <c r="BE13"/>
      <c r="BF13"/>
      <c r="BG13"/>
      <c r="BH13"/>
      <c r="BI13"/>
      <c r="BJ13">
        <v>7</v>
      </c>
      <c r="BK13">
        <v>1</v>
      </c>
      <c r="BL13">
        <v>1</v>
      </c>
      <c r="BM13">
        <v>0</v>
      </c>
      <c r="BN13" t="s">
        <v>1865</v>
      </c>
      <c r="BO13" t="s">
        <v>1855</v>
      </c>
      <c r="BP13" t="s">
        <v>1856</v>
      </c>
      <c r="BQ13"/>
      <c r="BR13" s="113">
        <v>44291</v>
      </c>
      <c r="BS13" s="113">
        <v>44298</v>
      </c>
      <c r="BT13" t="s">
        <v>1850</v>
      </c>
      <c r="BU13"/>
      <c r="BV13" t="s">
        <v>1866</v>
      </c>
      <c r="BW13" t="s">
        <v>0</v>
      </c>
      <c r="BX13">
        <v>1</v>
      </c>
      <c r="BY13">
        <v>0</v>
      </c>
      <c r="BZ13">
        <v>0</v>
      </c>
      <c r="CA13">
        <v>0</v>
      </c>
      <c r="CB13">
        <v>0</v>
      </c>
      <c r="CC13">
        <v>0</v>
      </c>
      <c r="CD13">
        <v>0.6</v>
      </c>
      <c r="CE13">
        <v>1</v>
      </c>
      <c r="CF13"/>
      <c r="CG13"/>
      <c r="CH13"/>
      <c r="CI13"/>
      <c r="CJ13"/>
      <c r="CK13"/>
      <c r="CL13"/>
      <c r="CM13"/>
      <c r="CN13"/>
      <c r="CO13"/>
      <c r="CP13"/>
      <c r="CQ13"/>
      <c r="CR13"/>
      <c r="CS13"/>
      <c r="CT13"/>
      <c r="CU13"/>
      <c r="CV13"/>
      <c r="CW13"/>
      <c r="CX13"/>
      <c r="CY13"/>
      <c r="CZ13">
        <v>7</v>
      </c>
      <c r="DA13">
        <v>1</v>
      </c>
      <c r="DB13">
        <v>1</v>
      </c>
      <c r="DC13">
        <v>0</v>
      </c>
      <c r="DD13" t="s">
        <v>1867</v>
      </c>
      <c r="DE13" t="s">
        <v>1855</v>
      </c>
      <c r="DF13"/>
      <c r="DG13" s="113">
        <v>44292</v>
      </c>
      <c r="DH13" s="113">
        <v>44292</v>
      </c>
      <c r="DI13" t="s">
        <v>1859</v>
      </c>
      <c r="DJ13"/>
      <c r="DK13" t="s">
        <v>1868</v>
      </c>
      <c r="DL13" t="s">
        <v>0</v>
      </c>
      <c r="DM13">
        <v>1</v>
      </c>
      <c r="DN13">
        <v>0</v>
      </c>
      <c r="DO13">
        <v>0</v>
      </c>
      <c r="DP13">
        <v>0</v>
      </c>
      <c r="DQ13">
        <v>0</v>
      </c>
      <c r="DR13">
        <v>0</v>
      </c>
      <c r="DS13">
        <v>0.8</v>
      </c>
      <c r="DT13">
        <v>0</v>
      </c>
      <c r="DU13"/>
      <c r="DV13"/>
      <c r="DW13"/>
      <c r="DX13"/>
      <c r="DY13"/>
      <c r="DZ13"/>
      <c r="EA13"/>
      <c r="EB13"/>
      <c r="EC13"/>
      <c r="ED13"/>
      <c r="EE13"/>
      <c r="EF13"/>
      <c r="EG13"/>
      <c r="EH13"/>
      <c r="EI13"/>
      <c r="EJ13"/>
      <c r="EK13"/>
      <c r="EL13"/>
      <c r="EM13"/>
      <c r="EN13"/>
      <c r="EO13">
        <v>7</v>
      </c>
      <c r="EP13">
        <v>1</v>
      </c>
      <c r="EQ13">
        <v>1</v>
      </c>
      <c r="ER13">
        <v>0</v>
      </c>
      <c r="ES13" t="s">
        <v>1441</v>
      </c>
      <c r="ET13" t="s">
        <v>1861</v>
      </c>
      <c r="EU13"/>
      <c r="EV13" s="94">
        <f t="shared" si="0"/>
        <v>1</v>
      </c>
      <c r="EW13" s="94">
        <f t="shared" si="1"/>
        <v>0.50000000000000011</v>
      </c>
      <c r="EX13" s="94">
        <f t="shared" si="13"/>
        <v>0.8</v>
      </c>
      <c r="EY13" s="94">
        <f t="shared" si="2"/>
        <v>0</v>
      </c>
      <c r="EZ13" s="94">
        <f t="shared" si="3"/>
        <v>0</v>
      </c>
      <c r="FA13" s="94">
        <f t="shared" si="14"/>
        <v>0</v>
      </c>
      <c r="FB13" s="94">
        <f t="shared" si="4"/>
        <v>0</v>
      </c>
      <c r="FC13" s="94">
        <f t="shared" si="5"/>
        <v>0</v>
      </c>
      <c r="FD13" s="94">
        <f t="shared" si="15"/>
        <v>0</v>
      </c>
      <c r="FE13" s="94">
        <f t="shared" si="6"/>
        <v>0</v>
      </c>
      <c r="FF13" s="94">
        <f t="shared" si="7"/>
        <v>0</v>
      </c>
      <c r="FG13" s="94">
        <f t="shared" si="16"/>
        <v>0</v>
      </c>
      <c r="FH13" s="95">
        <f t="shared" si="17"/>
        <v>0.76666666666666661</v>
      </c>
      <c r="FI13" s="95">
        <f t="shared" si="18"/>
        <v>0</v>
      </c>
      <c r="FJ13" s="95">
        <f t="shared" si="19"/>
        <v>0</v>
      </c>
      <c r="FK13" s="95">
        <f t="shared" si="20"/>
        <v>0</v>
      </c>
      <c r="FL13" s="96">
        <f>(FH13/1000)*Parameters!$H$2</f>
        <v>2.2616666666666663E-5</v>
      </c>
      <c r="FM13" s="97">
        <f>(FI13/1000)*Parameters!$H$4</f>
        <v>0</v>
      </c>
      <c r="FN13" s="97">
        <f>(FJ13/1000)*Parameters!$H$3</f>
        <v>0</v>
      </c>
      <c r="FO13" s="97">
        <f>(FK13/1000)*Parameters!$H$5</f>
        <v>0</v>
      </c>
      <c r="FP13" s="98">
        <f t="shared" si="21"/>
        <v>2.2616666666666663E-5</v>
      </c>
      <c r="FQ13" s="99">
        <f t="shared" si="22"/>
        <v>1</v>
      </c>
      <c r="FR13" s="99">
        <f t="shared" si="22"/>
        <v>0</v>
      </c>
      <c r="FS13" s="99">
        <f t="shared" si="22"/>
        <v>0</v>
      </c>
      <c r="FT13" s="99">
        <f t="shared" si="8"/>
        <v>0</v>
      </c>
      <c r="FU13" s="100">
        <f t="shared" si="9"/>
        <v>7</v>
      </c>
      <c r="FV13" s="100">
        <f t="shared" si="10"/>
        <v>1</v>
      </c>
      <c r="FW13" s="100">
        <f t="shared" si="11"/>
        <v>1</v>
      </c>
      <c r="FX13" s="100">
        <f t="shared" si="12"/>
        <v>0</v>
      </c>
      <c r="FY13" s="100">
        <f>SUM(FU13*Parameters!$L$2,FV13*Parameters!$L$3,FW13*Parameters!$L$4,FX13*Parameters!$L$5)</f>
        <v>5.3</v>
      </c>
      <c r="FZ13" s="194">
        <f t="shared" si="23"/>
        <v>0.14465408805031446</v>
      </c>
      <c r="GA13" s="197">
        <f t="shared" si="24"/>
        <v>44297</v>
      </c>
    </row>
    <row r="14" spans="1:186" s="93" customFormat="1" ht="16">
      <c r="A14" s="113">
        <v>44289</v>
      </c>
      <c r="B14" s="113">
        <v>44289</v>
      </c>
      <c r="C14" t="s">
        <v>1869</v>
      </c>
      <c r="D14"/>
      <c r="E14" t="s">
        <v>1870</v>
      </c>
      <c r="F14">
        <v>303101560</v>
      </c>
      <c r="G14">
        <v>13</v>
      </c>
      <c r="H14">
        <v>0</v>
      </c>
      <c r="I14"/>
      <c r="J14"/>
      <c r="K14"/>
      <c r="L14"/>
      <c r="M14"/>
      <c r="N14"/>
      <c r="O14"/>
      <c r="P14"/>
      <c r="Q14"/>
      <c r="R14"/>
      <c r="S14">
        <v>0</v>
      </c>
      <c r="T14">
        <v>0</v>
      </c>
      <c r="U14">
        <v>0</v>
      </c>
      <c r="V14">
        <v>0</v>
      </c>
      <c r="W14"/>
      <c r="X14" t="s">
        <v>1774</v>
      </c>
      <c r="Y14"/>
      <c r="Z14" t="s">
        <v>1871</v>
      </c>
      <c r="AA14"/>
      <c r="AB14" s="113">
        <v>44290</v>
      </c>
      <c r="AC14" s="113">
        <v>44290</v>
      </c>
      <c r="AD14" t="s">
        <v>1872</v>
      </c>
      <c r="AE14"/>
      <c r="AF14" t="s">
        <v>1873</v>
      </c>
      <c r="AG14" t="s">
        <v>0</v>
      </c>
      <c r="AH14">
        <v>1</v>
      </c>
      <c r="AI14">
        <v>0</v>
      </c>
      <c r="AJ14">
        <v>0</v>
      </c>
      <c r="AK14">
        <v>0</v>
      </c>
      <c r="AL14">
        <v>0</v>
      </c>
      <c r="AM14">
        <v>0</v>
      </c>
      <c r="AN14">
        <v>12.1</v>
      </c>
      <c r="AO14">
        <v>0</v>
      </c>
      <c r="AP14"/>
      <c r="AQ14"/>
      <c r="AR14"/>
      <c r="AS14"/>
      <c r="AT14"/>
      <c r="AU14"/>
      <c r="AV14"/>
      <c r="AW14"/>
      <c r="AX14"/>
      <c r="AY14"/>
      <c r="AZ14"/>
      <c r="BA14"/>
      <c r="BB14"/>
      <c r="BC14"/>
      <c r="BD14"/>
      <c r="BE14"/>
      <c r="BF14"/>
      <c r="BG14"/>
      <c r="BH14"/>
      <c r="BI14"/>
      <c r="BJ14">
        <v>5</v>
      </c>
      <c r="BK14">
        <v>3</v>
      </c>
      <c r="BL14">
        <v>1</v>
      </c>
      <c r="BM14">
        <v>1</v>
      </c>
      <c r="BN14" t="s">
        <v>1874</v>
      </c>
      <c r="BO14" t="s">
        <v>1829</v>
      </c>
      <c r="BP14" t="s">
        <v>559</v>
      </c>
      <c r="BQ14"/>
      <c r="BR14" s="113">
        <v>44291</v>
      </c>
      <c r="BS14" s="113">
        <v>44295</v>
      </c>
      <c r="BT14" t="s">
        <v>1875</v>
      </c>
      <c r="BU14"/>
      <c r="BV14" t="s">
        <v>1874</v>
      </c>
      <c r="BW14" t="s">
        <v>0</v>
      </c>
      <c r="BX14">
        <v>1</v>
      </c>
      <c r="BY14">
        <v>0</v>
      </c>
      <c r="BZ14">
        <v>0</v>
      </c>
      <c r="CA14">
        <v>0</v>
      </c>
      <c r="CB14">
        <v>0</v>
      </c>
      <c r="CC14">
        <v>0</v>
      </c>
      <c r="CD14">
        <v>11</v>
      </c>
      <c r="CE14">
        <v>0</v>
      </c>
      <c r="CF14"/>
      <c r="CG14"/>
      <c r="CH14"/>
      <c r="CI14"/>
      <c r="CJ14"/>
      <c r="CK14"/>
      <c r="CL14"/>
      <c r="CM14"/>
      <c r="CN14"/>
      <c r="CO14"/>
      <c r="CP14"/>
      <c r="CQ14"/>
      <c r="CR14"/>
      <c r="CS14"/>
      <c r="CT14"/>
      <c r="CU14"/>
      <c r="CV14"/>
      <c r="CW14"/>
      <c r="CX14"/>
      <c r="CY14"/>
      <c r="CZ14">
        <v>5</v>
      </c>
      <c r="DA14">
        <v>3</v>
      </c>
      <c r="DB14">
        <v>1</v>
      </c>
      <c r="DC14">
        <v>1</v>
      </c>
      <c r="DD14" t="s">
        <v>1876</v>
      </c>
      <c r="DE14" t="s">
        <v>559</v>
      </c>
      <c r="DF14"/>
      <c r="DG14" s="113">
        <v>44292</v>
      </c>
      <c r="DH14" s="113">
        <v>44302</v>
      </c>
      <c r="DI14" t="s">
        <v>1877</v>
      </c>
      <c r="DJ14"/>
      <c r="DK14" t="s">
        <v>1878</v>
      </c>
      <c r="DL14" t="s">
        <v>0</v>
      </c>
      <c r="DM14">
        <v>1</v>
      </c>
      <c r="DN14">
        <v>0</v>
      </c>
      <c r="DO14">
        <v>0</v>
      </c>
      <c r="DP14">
        <v>0</v>
      </c>
      <c r="DQ14">
        <v>0</v>
      </c>
      <c r="DR14">
        <v>0</v>
      </c>
      <c r="DS14">
        <v>10.11</v>
      </c>
      <c r="DT14">
        <v>0</v>
      </c>
      <c r="DU14"/>
      <c r="DV14"/>
      <c r="DW14"/>
      <c r="DX14"/>
      <c r="DY14"/>
      <c r="DZ14"/>
      <c r="EA14"/>
      <c r="EB14"/>
      <c r="EC14"/>
      <c r="ED14"/>
      <c r="EE14"/>
      <c r="EF14"/>
      <c r="EG14"/>
      <c r="EH14"/>
      <c r="EI14"/>
      <c r="EJ14"/>
      <c r="EK14"/>
      <c r="EL14"/>
      <c r="EM14"/>
      <c r="EN14"/>
      <c r="EO14">
        <v>5</v>
      </c>
      <c r="EP14">
        <v>3</v>
      </c>
      <c r="EQ14">
        <v>1</v>
      </c>
      <c r="ER14">
        <v>1</v>
      </c>
      <c r="ES14" t="s">
        <v>1879</v>
      </c>
      <c r="ET14" t="s">
        <v>1861</v>
      </c>
      <c r="EU14"/>
      <c r="EV14" s="94">
        <f t="shared" si="0"/>
        <v>0.90000000000000036</v>
      </c>
      <c r="EW14" s="94">
        <f t="shared" si="1"/>
        <v>1.0999999999999996</v>
      </c>
      <c r="EX14" s="94">
        <f t="shared" si="13"/>
        <v>0.89000000000000057</v>
      </c>
      <c r="EY14" s="94">
        <f t="shared" si="2"/>
        <v>0</v>
      </c>
      <c r="EZ14" s="94">
        <f t="shared" si="3"/>
        <v>0</v>
      </c>
      <c r="FA14" s="94">
        <f t="shared" si="14"/>
        <v>0</v>
      </c>
      <c r="FB14" s="94">
        <f t="shared" si="4"/>
        <v>0</v>
      </c>
      <c r="FC14" s="94">
        <f t="shared" si="5"/>
        <v>0</v>
      </c>
      <c r="FD14" s="94">
        <f t="shared" si="15"/>
        <v>0</v>
      </c>
      <c r="FE14" s="94">
        <f t="shared" si="6"/>
        <v>0</v>
      </c>
      <c r="FF14" s="94">
        <f t="shared" si="7"/>
        <v>0</v>
      </c>
      <c r="FG14" s="94">
        <f t="shared" si="16"/>
        <v>0</v>
      </c>
      <c r="FH14" s="95">
        <f t="shared" si="17"/>
        <v>0.96333333333333349</v>
      </c>
      <c r="FI14" s="95">
        <f t="shared" si="18"/>
        <v>0</v>
      </c>
      <c r="FJ14" s="95">
        <f t="shared" si="19"/>
        <v>0</v>
      </c>
      <c r="FK14" s="95">
        <f t="shared" si="20"/>
        <v>0</v>
      </c>
      <c r="FL14" s="96">
        <f>(FH14/1000)*Parameters!$H$2</f>
        <v>2.8418333333333335E-5</v>
      </c>
      <c r="FM14" s="97">
        <f>(FI14/1000)*Parameters!$H$4</f>
        <v>0</v>
      </c>
      <c r="FN14" s="97">
        <f>(FJ14/1000)*Parameters!$H$3</f>
        <v>0</v>
      </c>
      <c r="FO14" s="97">
        <f>(FK14/1000)*Parameters!$H$5</f>
        <v>0</v>
      </c>
      <c r="FP14" s="98">
        <f t="shared" si="21"/>
        <v>2.8418333333333335E-5</v>
      </c>
      <c r="FQ14" s="99">
        <f t="shared" si="22"/>
        <v>1</v>
      </c>
      <c r="FR14" s="99">
        <f t="shared" si="22"/>
        <v>0</v>
      </c>
      <c r="FS14" s="99">
        <f t="shared" si="22"/>
        <v>0</v>
      </c>
      <c r="FT14" s="99">
        <f t="shared" si="8"/>
        <v>0</v>
      </c>
      <c r="FU14" s="100">
        <f t="shared" si="9"/>
        <v>5</v>
      </c>
      <c r="FV14" s="100">
        <f t="shared" si="10"/>
        <v>3</v>
      </c>
      <c r="FW14" s="100">
        <f t="shared" si="11"/>
        <v>1</v>
      </c>
      <c r="FX14" s="100">
        <f t="shared" si="12"/>
        <v>1</v>
      </c>
      <c r="FY14" s="100">
        <f>SUM(FU14*Parameters!$L$2,FV14*Parameters!$L$3,FW14*Parameters!$L$4,FX14*Parameters!$L$5)</f>
        <v>6.7</v>
      </c>
      <c r="FZ14" s="194">
        <f t="shared" si="23"/>
        <v>0.14378109452736321</v>
      </c>
      <c r="GA14" s="197">
        <f t="shared" si="24"/>
        <v>44297</v>
      </c>
    </row>
    <row r="15" spans="1:186" s="93" customFormat="1" ht="16">
      <c r="A15" s="113">
        <v>44289</v>
      </c>
      <c r="B15" s="113">
        <v>44289</v>
      </c>
      <c r="C15" t="s">
        <v>1880</v>
      </c>
      <c r="D15"/>
      <c r="E15" t="s">
        <v>1881</v>
      </c>
      <c r="F15">
        <v>133042333</v>
      </c>
      <c r="G15">
        <v>18</v>
      </c>
      <c r="H15">
        <v>0</v>
      </c>
      <c r="I15"/>
      <c r="J15"/>
      <c r="K15"/>
      <c r="L15"/>
      <c r="M15"/>
      <c r="N15"/>
      <c r="O15"/>
      <c r="P15"/>
      <c r="Q15"/>
      <c r="R15"/>
      <c r="S15">
        <v>0</v>
      </c>
      <c r="T15">
        <v>0</v>
      </c>
      <c r="U15">
        <v>0</v>
      </c>
      <c r="V15">
        <v>0</v>
      </c>
      <c r="W15"/>
      <c r="X15" t="s">
        <v>1774</v>
      </c>
      <c r="Y15"/>
      <c r="Z15" t="s">
        <v>1882</v>
      </c>
      <c r="AA15"/>
      <c r="AB15" s="113">
        <v>44290</v>
      </c>
      <c r="AC15" s="113">
        <v>44290</v>
      </c>
      <c r="AD15" t="s">
        <v>1883</v>
      </c>
      <c r="AE15"/>
      <c r="AF15" t="s">
        <v>1882</v>
      </c>
      <c r="AG15" t="s">
        <v>0</v>
      </c>
      <c r="AH15">
        <v>1</v>
      </c>
      <c r="AI15">
        <v>0</v>
      </c>
      <c r="AJ15">
        <v>0</v>
      </c>
      <c r="AK15">
        <v>0</v>
      </c>
      <c r="AL15">
        <v>0</v>
      </c>
      <c r="AM15">
        <v>0</v>
      </c>
      <c r="AN15">
        <v>17.5</v>
      </c>
      <c r="AO15">
        <v>0</v>
      </c>
      <c r="AP15"/>
      <c r="AQ15"/>
      <c r="AR15"/>
      <c r="AS15"/>
      <c r="AT15"/>
      <c r="AU15"/>
      <c r="AV15"/>
      <c r="AW15"/>
      <c r="AX15"/>
      <c r="AY15"/>
      <c r="AZ15"/>
      <c r="BA15"/>
      <c r="BB15"/>
      <c r="BC15"/>
      <c r="BD15"/>
      <c r="BE15"/>
      <c r="BF15"/>
      <c r="BG15"/>
      <c r="BH15"/>
      <c r="BI15"/>
      <c r="BJ15">
        <v>4</v>
      </c>
      <c r="BK15">
        <v>2</v>
      </c>
      <c r="BL15">
        <v>1</v>
      </c>
      <c r="BM15">
        <v>1</v>
      </c>
      <c r="BN15" t="s">
        <v>1884</v>
      </c>
      <c r="BO15" t="s">
        <v>559</v>
      </c>
      <c r="BP15"/>
      <c r="BQ15"/>
      <c r="BR15" s="113">
        <v>44291</v>
      </c>
      <c r="BS15" s="113">
        <v>44291</v>
      </c>
      <c r="BT15" t="s">
        <v>1885</v>
      </c>
      <c r="BU15"/>
      <c r="BV15" t="s">
        <v>1884</v>
      </c>
      <c r="BW15" t="s">
        <v>0</v>
      </c>
      <c r="BX15">
        <v>1</v>
      </c>
      <c r="BY15">
        <v>0</v>
      </c>
      <c r="BZ15">
        <v>0</v>
      </c>
      <c r="CA15">
        <v>0</v>
      </c>
      <c r="CB15">
        <v>0</v>
      </c>
      <c r="CC15">
        <v>0</v>
      </c>
      <c r="CD15">
        <v>16.829999999999998</v>
      </c>
      <c r="CE15">
        <v>0</v>
      </c>
      <c r="CF15"/>
      <c r="CG15"/>
      <c r="CH15"/>
      <c r="CI15"/>
      <c r="CJ15"/>
      <c r="CK15"/>
      <c r="CL15"/>
      <c r="CM15"/>
      <c r="CN15"/>
      <c r="CO15"/>
      <c r="CP15"/>
      <c r="CQ15"/>
      <c r="CR15"/>
      <c r="CS15"/>
      <c r="CT15"/>
      <c r="CU15"/>
      <c r="CV15"/>
      <c r="CW15"/>
      <c r="CX15"/>
      <c r="CY15"/>
      <c r="CZ15">
        <v>4</v>
      </c>
      <c r="DA15">
        <v>2</v>
      </c>
      <c r="DB15">
        <v>1</v>
      </c>
      <c r="DC15">
        <v>1</v>
      </c>
      <c r="DD15" t="s">
        <v>1886</v>
      </c>
      <c r="DE15" t="s">
        <v>1887</v>
      </c>
      <c r="DF15"/>
      <c r="DG15" s="113">
        <v>44292</v>
      </c>
      <c r="DH15" s="113">
        <v>44292</v>
      </c>
      <c r="DI15" t="s">
        <v>1888</v>
      </c>
      <c r="DJ15"/>
      <c r="DK15" t="s">
        <v>1886</v>
      </c>
      <c r="DL15" t="s">
        <v>0</v>
      </c>
      <c r="DM15">
        <v>1</v>
      </c>
      <c r="DN15">
        <v>0</v>
      </c>
      <c r="DO15">
        <v>0</v>
      </c>
      <c r="DP15">
        <v>0</v>
      </c>
      <c r="DQ15">
        <v>0</v>
      </c>
      <c r="DR15">
        <v>0</v>
      </c>
      <c r="DS15">
        <v>16.100000000000001</v>
      </c>
      <c r="DT15">
        <v>0</v>
      </c>
      <c r="DU15"/>
      <c r="DV15"/>
      <c r="DW15"/>
      <c r="DX15"/>
      <c r="DY15"/>
      <c r="DZ15"/>
      <c r="EA15"/>
      <c r="EB15"/>
      <c r="EC15"/>
      <c r="ED15"/>
      <c r="EE15"/>
      <c r="EF15"/>
      <c r="EG15"/>
      <c r="EH15"/>
      <c r="EI15"/>
      <c r="EJ15"/>
      <c r="EK15"/>
      <c r="EL15"/>
      <c r="EM15"/>
      <c r="EN15"/>
      <c r="EO15">
        <v>4</v>
      </c>
      <c r="EP15">
        <v>2</v>
      </c>
      <c r="EQ15">
        <v>1</v>
      </c>
      <c r="ER15">
        <v>1</v>
      </c>
      <c r="ES15" t="s">
        <v>1889</v>
      </c>
      <c r="ET15" t="s">
        <v>1861</v>
      </c>
      <c r="EU15"/>
      <c r="EV15" s="94">
        <f t="shared" si="0"/>
        <v>0.5</v>
      </c>
      <c r="EW15" s="94">
        <f t="shared" si="1"/>
        <v>0.67000000000000171</v>
      </c>
      <c r="EX15" s="94">
        <f t="shared" si="13"/>
        <v>0.72999999999999687</v>
      </c>
      <c r="EY15" s="94">
        <f t="shared" si="2"/>
        <v>0</v>
      </c>
      <c r="EZ15" s="94">
        <f t="shared" si="3"/>
        <v>0</v>
      </c>
      <c r="FA15" s="94">
        <f t="shared" si="14"/>
        <v>0</v>
      </c>
      <c r="FB15" s="94">
        <f t="shared" si="4"/>
        <v>0</v>
      </c>
      <c r="FC15" s="94">
        <f t="shared" si="5"/>
        <v>0</v>
      </c>
      <c r="FD15" s="94">
        <f t="shared" si="15"/>
        <v>0</v>
      </c>
      <c r="FE15" s="94">
        <f t="shared" si="6"/>
        <v>0</v>
      </c>
      <c r="FF15" s="94">
        <f t="shared" si="7"/>
        <v>0</v>
      </c>
      <c r="FG15" s="94">
        <f t="shared" si="16"/>
        <v>0</v>
      </c>
      <c r="FH15" s="95">
        <f t="shared" si="17"/>
        <v>0.63333333333333286</v>
      </c>
      <c r="FI15" s="95">
        <f t="shared" si="18"/>
        <v>0</v>
      </c>
      <c r="FJ15" s="95">
        <f t="shared" si="19"/>
        <v>0</v>
      </c>
      <c r="FK15" s="95">
        <f t="shared" si="20"/>
        <v>0</v>
      </c>
      <c r="FL15" s="96">
        <f>(FH15/1000)*Parameters!$H$2</f>
        <v>1.8683333333333318E-5</v>
      </c>
      <c r="FM15" s="97">
        <f>(FI15/1000)*Parameters!$H$4</f>
        <v>0</v>
      </c>
      <c r="FN15" s="97">
        <f>(FJ15/1000)*Parameters!$H$3</f>
        <v>0</v>
      </c>
      <c r="FO15" s="97">
        <f>(FK15/1000)*Parameters!$H$5</f>
        <v>0</v>
      </c>
      <c r="FP15" s="98">
        <f t="shared" si="21"/>
        <v>1.8683333333333318E-5</v>
      </c>
      <c r="FQ15" s="99">
        <f t="shared" si="22"/>
        <v>1</v>
      </c>
      <c r="FR15" s="99">
        <f t="shared" si="22"/>
        <v>0</v>
      </c>
      <c r="FS15" s="99">
        <f t="shared" si="22"/>
        <v>0</v>
      </c>
      <c r="FT15" s="99">
        <f t="shared" si="8"/>
        <v>0</v>
      </c>
      <c r="FU15" s="100">
        <f t="shared" si="9"/>
        <v>4</v>
      </c>
      <c r="FV15" s="100">
        <f t="shared" si="10"/>
        <v>2</v>
      </c>
      <c r="FW15" s="100">
        <f t="shared" si="11"/>
        <v>1</v>
      </c>
      <c r="FX15" s="100">
        <f t="shared" si="12"/>
        <v>1</v>
      </c>
      <c r="FY15" s="100">
        <f>SUM(FU15*Parameters!$L$2,FV15*Parameters!$L$3,FW15*Parameters!$L$4,FX15*Parameters!$L$5)</f>
        <v>5.3999999999999995</v>
      </c>
      <c r="FZ15" s="194">
        <f t="shared" si="23"/>
        <v>0.11728395061728387</v>
      </c>
      <c r="GA15" s="197">
        <f t="shared" si="24"/>
        <v>44297</v>
      </c>
    </row>
    <row r="16" spans="1:186" s="93" customFormat="1" ht="16">
      <c r="A16" s="113">
        <v>44289</v>
      </c>
      <c r="B16" s="113">
        <v>44289</v>
      </c>
      <c r="C16" t="s">
        <v>1890</v>
      </c>
      <c r="D16"/>
      <c r="E16" t="s">
        <v>1891</v>
      </c>
      <c r="F16">
        <v>128898307</v>
      </c>
      <c r="G16">
        <v>30</v>
      </c>
      <c r="H16">
        <v>0</v>
      </c>
      <c r="I16"/>
      <c r="J16"/>
      <c r="K16"/>
      <c r="L16"/>
      <c r="M16"/>
      <c r="N16"/>
      <c r="O16"/>
      <c r="P16"/>
      <c r="Q16"/>
      <c r="R16"/>
      <c r="S16">
        <v>0</v>
      </c>
      <c r="T16">
        <v>0</v>
      </c>
      <c r="U16">
        <v>0</v>
      </c>
      <c r="V16">
        <v>0</v>
      </c>
      <c r="W16"/>
      <c r="X16" t="s">
        <v>1774</v>
      </c>
      <c r="Y16"/>
      <c r="Z16" t="s">
        <v>1794</v>
      </c>
      <c r="AA16"/>
      <c r="AB16" s="113">
        <v>44290</v>
      </c>
      <c r="AC16" s="113">
        <v>44290</v>
      </c>
      <c r="AD16" t="s">
        <v>1892</v>
      </c>
      <c r="AE16"/>
      <c r="AF16" t="s">
        <v>1794</v>
      </c>
      <c r="AG16" t="s">
        <v>0</v>
      </c>
      <c r="AH16">
        <v>1</v>
      </c>
      <c r="AI16">
        <v>0</v>
      </c>
      <c r="AJ16">
        <v>0</v>
      </c>
      <c r="AK16">
        <v>0</v>
      </c>
      <c r="AL16">
        <v>0</v>
      </c>
      <c r="AM16">
        <v>0</v>
      </c>
      <c r="AN16">
        <v>29.32</v>
      </c>
      <c r="AO16">
        <v>0</v>
      </c>
      <c r="AP16"/>
      <c r="AQ16"/>
      <c r="AR16"/>
      <c r="AS16"/>
      <c r="AT16"/>
      <c r="AU16"/>
      <c r="AV16"/>
      <c r="AW16"/>
      <c r="AX16"/>
      <c r="AY16"/>
      <c r="AZ16"/>
      <c r="BA16"/>
      <c r="BB16"/>
      <c r="BC16"/>
      <c r="BD16"/>
      <c r="BE16"/>
      <c r="BF16"/>
      <c r="BG16"/>
      <c r="BH16"/>
      <c r="BI16"/>
      <c r="BJ16">
        <v>2</v>
      </c>
      <c r="BK16">
        <v>1</v>
      </c>
      <c r="BL16">
        <v>1</v>
      </c>
      <c r="BM16">
        <v>0</v>
      </c>
      <c r="BN16" t="s">
        <v>1784</v>
      </c>
      <c r="BO16" t="s">
        <v>1893</v>
      </c>
      <c r="BP16" t="s">
        <v>1894</v>
      </c>
      <c r="BQ16"/>
      <c r="BR16" s="113">
        <v>44291</v>
      </c>
      <c r="BS16" s="113">
        <v>44291</v>
      </c>
      <c r="BT16" t="s">
        <v>1890</v>
      </c>
      <c r="BU16"/>
      <c r="BV16" t="s">
        <v>1784</v>
      </c>
      <c r="BW16" t="s">
        <v>0</v>
      </c>
      <c r="BX16">
        <v>1</v>
      </c>
      <c r="BY16">
        <v>0</v>
      </c>
      <c r="BZ16">
        <v>0</v>
      </c>
      <c r="CA16">
        <v>0</v>
      </c>
      <c r="CB16">
        <v>0</v>
      </c>
      <c r="CC16">
        <v>0</v>
      </c>
      <c r="CD16">
        <v>28.8</v>
      </c>
      <c r="CE16">
        <v>0</v>
      </c>
      <c r="CF16"/>
      <c r="CG16"/>
      <c r="CH16"/>
      <c r="CI16"/>
      <c r="CJ16"/>
      <c r="CK16"/>
      <c r="CL16"/>
      <c r="CM16"/>
      <c r="CN16"/>
      <c r="CO16"/>
      <c r="CP16"/>
      <c r="CQ16"/>
      <c r="CR16"/>
      <c r="CS16"/>
      <c r="CT16"/>
      <c r="CU16"/>
      <c r="CV16"/>
      <c r="CW16"/>
      <c r="CX16"/>
      <c r="CY16"/>
      <c r="CZ16">
        <v>2</v>
      </c>
      <c r="DA16">
        <v>1</v>
      </c>
      <c r="DB16">
        <v>1</v>
      </c>
      <c r="DC16">
        <v>0</v>
      </c>
      <c r="DD16" t="s">
        <v>1788</v>
      </c>
      <c r="DE16" t="s">
        <v>1895</v>
      </c>
      <c r="DF16"/>
      <c r="DG16" s="113">
        <v>44292</v>
      </c>
      <c r="DH16" s="113">
        <v>44292</v>
      </c>
      <c r="DI16" t="s">
        <v>1888</v>
      </c>
      <c r="DJ16"/>
      <c r="DK16" t="s">
        <v>1788</v>
      </c>
      <c r="DL16" t="s">
        <v>0</v>
      </c>
      <c r="DM16">
        <v>1</v>
      </c>
      <c r="DN16">
        <v>0</v>
      </c>
      <c r="DO16">
        <v>0</v>
      </c>
      <c r="DP16">
        <v>0</v>
      </c>
      <c r="DQ16">
        <v>0</v>
      </c>
      <c r="DR16">
        <v>0</v>
      </c>
      <c r="DS16">
        <v>27.9</v>
      </c>
      <c r="DT16">
        <v>0</v>
      </c>
      <c r="DU16"/>
      <c r="DV16"/>
      <c r="DW16"/>
      <c r="DX16"/>
      <c r="DY16"/>
      <c r="DZ16"/>
      <c r="EA16"/>
      <c r="EB16"/>
      <c r="EC16"/>
      <c r="ED16"/>
      <c r="EE16"/>
      <c r="EF16"/>
      <c r="EG16"/>
      <c r="EH16"/>
      <c r="EI16"/>
      <c r="EJ16"/>
      <c r="EK16"/>
      <c r="EL16"/>
      <c r="EM16"/>
      <c r="EN16"/>
      <c r="EO16">
        <v>2</v>
      </c>
      <c r="EP16">
        <v>1</v>
      </c>
      <c r="EQ16">
        <v>1</v>
      </c>
      <c r="ER16">
        <v>0</v>
      </c>
      <c r="ES16" t="s">
        <v>1829</v>
      </c>
      <c r="ET16" t="s">
        <v>1861</v>
      </c>
      <c r="EU16"/>
      <c r="EV16" s="94">
        <f t="shared" si="0"/>
        <v>0.67999999999999972</v>
      </c>
      <c r="EW16" s="94">
        <f t="shared" si="1"/>
        <v>0.51999999999999957</v>
      </c>
      <c r="EX16" s="94">
        <f t="shared" si="13"/>
        <v>0.90000000000000213</v>
      </c>
      <c r="EY16" s="94">
        <f t="shared" si="2"/>
        <v>0</v>
      </c>
      <c r="EZ16" s="94">
        <f t="shared" si="3"/>
        <v>0</v>
      </c>
      <c r="FA16" s="94">
        <f t="shared" si="14"/>
        <v>0</v>
      </c>
      <c r="FB16" s="94">
        <f t="shared" si="4"/>
        <v>0</v>
      </c>
      <c r="FC16" s="94">
        <f t="shared" si="5"/>
        <v>0</v>
      </c>
      <c r="FD16" s="94">
        <f t="shared" si="15"/>
        <v>0</v>
      </c>
      <c r="FE16" s="94">
        <f t="shared" si="6"/>
        <v>0</v>
      </c>
      <c r="FF16" s="94">
        <f t="shared" si="7"/>
        <v>0</v>
      </c>
      <c r="FG16" s="94">
        <f t="shared" si="16"/>
        <v>0</v>
      </c>
      <c r="FH16" s="95">
        <f t="shared" si="17"/>
        <v>0.70000000000000051</v>
      </c>
      <c r="FI16" s="95">
        <f t="shared" si="18"/>
        <v>0</v>
      </c>
      <c r="FJ16" s="95">
        <f t="shared" si="19"/>
        <v>0</v>
      </c>
      <c r="FK16" s="95">
        <f t="shared" si="20"/>
        <v>0</v>
      </c>
      <c r="FL16" s="96">
        <f>(FH16/1000)*Parameters!$H$2</f>
        <v>2.0650000000000014E-5</v>
      </c>
      <c r="FM16" s="97">
        <f>(FI16/1000)*Parameters!$H$4</f>
        <v>0</v>
      </c>
      <c r="FN16" s="97">
        <f>(FJ16/1000)*Parameters!$H$3</f>
        <v>0</v>
      </c>
      <c r="FO16" s="97">
        <f>(FK16/1000)*Parameters!$H$5</f>
        <v>0</v>
      </c>
      <c r="FP16" s="98">
        <f t="shared" si="21"/>
        <v>2.0650000000000014E-5</v>
      </c>
      <c r="FQ16" s="99">
        <f t="shared" si="22"/>
        <v>1</v>
      </c>
      <c r="FR16" s="99">
        <f t="shared" si="22"/>
        <v>0</v>
      </c>
      <c r="FS16" s="99">
        <f t="shared" si="22"/>
        <v>0</v>
      </c>
      <c r="FT16" s="99">
        <f t="shared" si="8"/>
        <v>0</v>
      </c>
      <c r="FU16" s="100">
        <f t="shared" si="9"/>
        <v>2</v>
      </c>
      <c r="FV16" s="100">
        <f t="shared" si="10"/>
        <v>1</v>
      </c>
      <c r="FW16" s="100">
        <f t="shared" si="11"/>
        <v>1</v>
      </c>
      <c r="FX16" s="100">
        <f t="shared" si="12"/>
        <v>0</v>
      </c>
      <c r="FY16" s="100">
        <f>SUM(FU16*Parameters!$L$2,FV16*Parameters!$L$3,FW16*Parameters!$L$4,FX16*Parameters!$L$5)</f>
        <v>2.8</v>
      </c>
      <c r="FZ16" s="194">
        <f t="shared" si="23"/>
        <v>0.25000000000000022</v>
      </c>
      <c r="GA16" s="197">
        <f t="shared" si="24"/>
        <v>44297</v>
      </c>
    </row>
    <row r="17" spans="1:183" s="93" customFormat="1" ht="16">
      <c r="A17" s="113">
        <v>44289</v>
      </c>
      <c r="B17" s="113">
        <v>44289</v>
      </c>
      <c r="C17" t="s">
        <v>1896</v>
      </c>
      <c r="D17"/>
      <c r="E17" t="s">
        <v>1897</v>
      </c>
      <c r="F17">
        <v>303087744</v>
      </c>
      <c r="G17">
        <v>14.47</v>
      </c>
      <c r="H17">
        <v>0</v>
      </c>
      <c r="I17"/>
      <c r="J17"/>
      <c r="K17"/>
      <c r="L17"/>
      <c r="M17"/>
      <c r="N17"/>
      <c r="O17"/>
      <c r="P17"/>
      <c r="Q17"/>
      <c r="R17"/>
      <c r="S17">
        <v>0</v>
      </c>
      <c r="T17">
        <v>0</v>
      </c>
      <c r="U17">
        <v>0</v>
      </c>
      <c r="V17">
        <v>0</v>
      </c>
      <c r="W17"/>
      <c r="X17" t="s">
        <v>1774</v>
      </c>
      <c r="Y17"/>
      <c r="Z17" t="s">
        <v>1898</v>
      </c>
      <c r="AA17"/>
      <c r="AB17" s="113">
        <v>44290</v>
      </c>
      <c r="AC17" s="113">
        <v>44290</v>
      </c>
      <c r="AD17" t="s">
        <v>1899</v>
      </c>
      <c r="AE17"/>
      <c r="AF17" t="s">
        <v>1900</v>
      </c>
      <c r="AG17" t="s">
        <v>0</v>
      </c>
      <c r="AH17">
        <v>1</v>
      </c>
      <c r="AI17">
        <v>0</v>
      </c>
      <c r="AJ17">
        <v>0</v>
      </c>
      <c r="AK17">
        <v>0</v>
      </c>
      <c r="AL17">
        <v>0</v>
      </c>
      <c r="AM17">
        <v>0</v>
      </c>
      <c r="AN17">
        <v>13.63</v>
      </c>
      <c r="AO17">
        <v>0</v>
      </c>
      <c r="AP17"/>
      <c r="AQ17"/>
      <c r="AR17"/>
      <c r="AS17"/>
      <c r="AT17"/>
      <c r="AU17"/>
      <c r="AV17"/>
      <c r="AW17"/>
      <c r="AX17"/>
      <c r="AY17"/>
      <c r="AZ17"/>
      <c r="BA17"/>
      <c r="BB17"/>
      <c r="BC17"/>
      <c r="BD17"/>
      <c r="BE17"/>
      <c r="BF17"/>
      <c r="BG17"/>
      <c r="BH17"/>
      <c r="BI17"/>
      <c r="BJ17">
        <v>6</v>
      </c>
      <c r="BK17">
        <v>3</v>
      </c>
      <c r="BL17">
        <v>2</v>
      </c>
      <c r="BM17">
        <v>0</v>
      </c>
      <c r="BN17" t="s">
        <v>1804</v>
      </c>
      <c r="BO17" t="s">
        <v>1895</v>
      </c>
      <c r="BP17" t="s">
        <v>1856</v>
      </c>
      <c r="BQ17"/>
      <c r="BR17" s="113">
        <v>44291</v>
      </c>
      <c r="BS17" s="113">
        <v>44291</v>
      </c>
      <c r="BT17" t="s">
        <v>1901</v>
      </c>
      <c r="BU17"/>
      <c r="BV17" t="s">
        <v>1804</v>
      </c>
      <c r="BW17" t="s">
        <v>0</v>
      </c>
      <c r="BX17">
        <v>1</v>
      </c>
      <c r="BY17">
        <v>0</v>
      </c>
      <c r="BZ17">
        <v>0</v>
      </c>
      <c r="CA17">
        <v>0</v>
      </c>
      <c r="CB17">
        <v>0</v>
      </c>
      <c r="CC17">
        <v>0</v>
      </c>
      <c r="CD17">
        <v>12.89</v>
      </c>
      <c r="CE17">
        <v>0</v>
      </c>
      <c r="CF17"/>
      <c r="CG17"/>
      <c r="CH17"/>
      <c r="CI17"/>
      <c r="CJ17"/>
      <c r="CK17"/>
      <c r="CL17"/>
      <c r="CM17"/>
      <c r="CN17"/>
      <c r="CO17"/>
      <c r="CP17"/>
      <c r="CQ17"/>
      <c r="CR17"/>
      <c r="CS17"/>
      <c r="CT17"/>
      <c r="CU17"/>
      <c r="CV17"/>
      <c r="CW17"/>
      <c r="CX17"/>
      <c r="CY17"/>
      <c r="CZ17">
        <v>6</v>
      </c>
      <c r="DA17">
        <v>3</v>
      </c>
      <c r="DB17">
        <v>2</v>
      </c>
      <c r="DC17">
        <v>0</v>
      </c>
      <c r="DD17" t="s">
        <v>1805</v>
      </c>
      <c r="DE17" t="s">
        <v>1829</v>
      </c>
      <c r="DF17"/>
      <c r="DG17" s="113">
        <v>44292</v>
      </c>
      <c r="DH17" s="113">
        <v>44292</v>
      </c>
      <c r="DI17" t="s">
        <v>1901</v>
      </c>
      <c r="DJ17"/>
      <c r="DK17" t="s">
        <v>1805</v>
      </c>
      <c r="DL17" t="s">
        <v>0</v>
      </c>
      <c r="DM17">
        <v>1</v>
      </c>
      <c r="DN17">
        <v>0</v>
      </c>
      <c r="DO17">
        <v>0</v>
      </c>
      <c r="DP17">
        <v>0</v>
      </c>
      <c r="DQ17">
        <v>0</v>
      </c>
      <c r="DR17">
        <v>0</v>
      </c>
      <c r="DS17">
        <v>11.9</v>
      </c>
      <c r="DT17">
        <v>0</v>
      </c>
      <c r="DU17"/>
      <c r="DV17"/>
      <c r="DW17"/>
      <c r="DX17"/>
      <c r="DY17"/>
      <c r="DZ17"/>
      <c r="EA17"/>
      <c r="EB17"/>
      <c r="EC17"/>
      <c r="ED17"/>
      <c r="EE17"/>
      <c r="EF17"/>
      <c r="EG17"/>
      <c r="EH17"/>
      <c r="EI17"/>
      <c r="EJ17"/>
      <c r="EK17"/>
      <c r="EL17"/>
      <c r="EM17"/>
      <c r="EN17"/>
      <c r="EO17">
        <v>6</v>
      </c>
      <c r="EP17">
        <v>3</v>
      </c>
      <c r="EQ17">
        <v>2</v>
      </c>
      <c r="ER17">
        <v>0</v>
      </c>
      <c r="ES17" t="s">
        <v>1829</v>
      </c>
      <c r="ET17" t="s">
        <v>1861</v>
      </c>
      <c r="EU17"/>
      <c r="EV17" s="94">
        <f t="shared" si="0"/>
        <v>0.83999999999999986</v>
      </c>
      <c r="EW17" s="94">
        <f t="shared" si="1"/>
        <v>0.74000000000000021</v>
      </c>
      <c r="EX17" s="94">
        <f t="shared" si="13"/>
        <v>0.99000000000000021</v>
      </c>
      <c r="EY17" s="94">
        <f t="shared" si="2"/>
        <v>0</v>
      </c>
      <c r="EZ17" s="94">
        <f t="shared" si="3"/>
        <v>0</v>
      </c>
      <c r="FA17" s="94">
        <f t="shared" si="14"/>
        <v>0</v>
      </c>
      <c r="FB17" s="94">
        <f t="shared" si="4"/>
        <v>0</v>
      </c>
      <c r="FC17" s="94">
        <f t="shared" si="5"/>
        <v>0</v>
      </c>
      <c r="FD17" s="94">
        <f t="shared" si="15"/>
        <v>0</v>
      </c>
      <c r="FE17" s="94">
        <f t="shared" si="6"/>
        <v>0</v>
      </c>
      <c r="FF17" s="94">
        <f t="shared" si="7"/>
        <v>0</v>
      </c>
      <c r="FG17" s="94">
        <f t="shared" si="16"/>
        <v>0</v>
      </c>
      <c r="FH17" s="95">
        <f t="shared" si="17"/>
        <v>0.8566666666666668</v>
      </c>
      <c r="FI17" s="95">
        <f t="shared" si="18"/>
        <v>0</v>
      </c>
      <c r="FJ17" s="95">
        <f t="shared" si="19"/>
        <v>0</v>
      </c>
      <c r="FK17" s="95">
        <f t="shared" si="20"/>
        <v>0</v>
      </c>
      <c r="FL17" s="96">
        <f>(FH17/1000)*Parameters!$H$2</f>
        <v>2.5271666666666671E-5</v>
      </c>
      <c r="FM17" s="97">
        <f>(FI17/1000)*Parameters!$H$4</f>
        <v>0</v>
      </c>
      <c r="FN17" s="97">
        <f>(FJ17/1000)*Parameters!$H$3</f>
        <v>0</v>
      </c>
      <c r="FO17" s="97">
        <f>(FK17/1000)*Parameters!$H$5</f>
        <v>0</v>
      </c>
      <c r="FP17" s="98">
        <f t="shared" si="21"/>
        <v>2.5271666666666671E-5</v>
      </c>
      <c r="FQ17" s="99">
        <f t="shared" si="22"/>
        <v>1</v>
      </c>
      <c r="FR17" s="99">
        <f t="shared" si="22"/>
        <v>0</v>
      </c>
      <c r="FS17" s="99">
        <f t="shared" si="22"/>
        <v>0</v>
      </c>
      <c r="FT17" s="99">
        <f t="shared" si="8"/>
        <v>0</v>
      </c>
      <c r="FU17" s="100">
        <f t="shared" si="9"/>
        <v>6</v>
      </c>
      <c r="FV17" s="100">
        <f t="shared" si="10"/>
        <v>3</v>
      </c>
      <c r="FW17" s="100">
        <f t="shared" si="11"/>
        <v>2</v>
      </c>
      <c r="FX17" s="100">
        <f t="shared" si="12"/>
        <v>0</v>
      </c>
      <c r="FY17" s="100">
        <f>SUM(FU17*Parameters!$L$2,FV17*Parameters!$L$3,FW17*Parameters!$L$4,FX17*Parameters!$L$5)</f>
        <v>7.4</v>
      </c>
      <c r="FZ17" s="194">
        <f t="shared" si="23"/>
        <v>0.11576576576576578</v>
      </c>
      <c r="GA17" s="197">
        <f t="shared" si="24"/>
        <v>44297</v>
      </c>
    </row>
    <row r="18" spans="1:183" s="93" customFormat="1" ht="16">
      <c r="A18" s="113">
        <v>44289</v>
      </c>
      <c r="B18" s="113">
        <v>44289</v>
      </c>
      <c r="C18" t="s">
        <v>1869</v>
      </c>
      <c r="D18"/>
      <c r="E18" t="s">
        <v>1891</v>
      </c>
      <c r="F18">
        <v>302861590</v>
      </c>
      <c r="G18">
        <v>20</v>
      </c>
      <c r="H18">
        <v>0</v>
      </c>
      <c r="I18"/>
      <c r="J18"/>
      <c r="K18"/>
      <c r="L18"/>
      <c r="M18"/>
      <c r="N18"/>
      <c r="O18"/>
      <c r="P18"/>
      <c r="Q18"/>
      <c r="R18"/>
      <c r="S18">
        <v>0</v>
      </c>
      <c r="T18">
        <v>0</v>
      </c>
      <c r="U18">
        <v>0</v>
      </c>
      <c r="V18">
        <v>0</v>
      </c>
      <c r="W18"/>
      <c r="X18" t="s">
        <v>1774</v>
      </c>
      <c r="Y18"/>
      <c r="Z18" t="s">
        <v>1794</v>
      </c>
      <c r="AA18"/>
      <c r="AB18" s="113">
        <v>44290</v>
      </c>
      <c r="AC18" s="113">
        <v>44290</v>
      </c>
      <c r="AD18" t="s">
        <v>1872</v>
      </c>
      <c r="AE18"/>
      <c r="AF18" t="s">
        <v>1794</v>
      </c>
      <c r="AG18" t="s">
        <v>0</v>
      </c>
      <c r="AH18">
        <v>1</v>
      </c>
      <c r="AI18">
        <v>0</v>
      </c>
      <c r="AJ18">
        <v>0</v>
      </c>
      <c r="AK18">
        <v>0</v>
      </c>
      <c r="AL18">
        <v>0</v>
      </c>
      <c r="AM18">
        <v>0</v>
      </c>
      <c r="AN18">
        <v>19.45</v>
      </c>
      <c r="AO18">
        <v>0</v>
      </c>
      <c r="AP18"/>
      <c r="AQ18"/>
      <c r="AR18"/>
      <c r="AS18"/>
      <c r="AT18"/>
      <c r="AU18"/>
      <c r="AV18"/>
      <c r="AW18"/>
      <c r="AX18"/>
      <c r="AY18"/>
      <c r="AZ18"/>
      <c r="BA18"/>
      <c r="BB18"/>
      <c r="BC18"/>
      <c r="BD18"/>
      <c r="BE18"/>
      <c r="BF18"/>
      <c r="BG18"/>
      <c r="BH18"/>
      <c r="BI18"/>
      <c r="BJ18">
        <v>0</v>
      </c>
      <c r="BK18">
        <v>1</v>
      </c>
      <c r="BL18">
        <v>6</v>
      </c>
      <c r="BM18">
        <v>1</v>
      </c>
      <c r="BN18" t="s">
        <v>1784</v>
      </c>
      <c r="BO18" t="s">
        <v>1887</v>
      </c>
      <c r="BP18"/>
      <c r="BQ18"/>
      <c r="BR18" s="113">
        <v>44291</v>
      </c>
      <c r="BS18" s="113">
        <v>44291</v>
      </c>
      <c r="BT18" t="s">
        <v>1875</v>
      </c>
      <c r="BU18"/>
      <c r="BV18" t="s">
        <v>1784</v>
      </c>
      <c r="BW18" t="s">
        <v>0</v>
      </c>
      <c r="BX18">
        <v>1</v>
      </c>
      <c r="BY18">
        <v>0</v>
      </c>
      <c r="BZ18">
        <v>0</v>
      </c>
      <c r="CA18">
        <v>0</v>
      </c>
      <c r="CB18">
        <v>0</v>
      </c>
      <c r="CC18">
        <v>0</v>
      </c>
      <c r="CD18">
        <v>18.3</v>
      </c>
      <c r="CE18">
        <v>0</v>
      </c>
      <c r="CF18"/>
      <c r="CG18"/>
      <c r="CH18"/>
      <c r="CI18"/>
      <c r="CJ18"/>
      <c r="CK18"/>
      <c r="CL18"/>
      <c r="CM18"/>
      <c r="CN18"/>
      <c r="CO18"/>
      <c r="CP18"/>
      <c r="CQ18"/>
      <c r="CR18"/>
      <c r="CS18"/>
      <c r="CT18"/>
      <c r="CU18"/>
      <c r="CV18"/>
      <c r="CW18"/>
      <c r="CX18"/>
      <c r="CY18"/>
      <c r="CZ18">
        <v>0</v>
      </c>
      <c r="DA18">
        <v>1</v>
      </c>
      <c r="DB18">
        <v>6</v>
      </c>
      <c r="DC18">
        <v>1</v>
      </c>
      <c r="DD18" t="s">
        <v>1788</v>
      </c>
      <c r="DE18" t="s">
        <v>559</v>
      </c>
      <c r="DF18"/>
      <c r="DG18" s="113">
        <v>44292</v>
      </c>
      <c r="DH18" s="113">
        <v>44292</v>
      </c>
      <c r="DI18" t="s">
        <v>1877</v>
      </c>
      <c r="DJ18"/>
      <c r="DK18" t="s">
        <v>1788</v>
      </c>
      <c r="DL18" t="s">
        <v>0</v>
      </c>
      <c r="DM18">
        <v>1</v>
      </c>
      <c r="DN18">
        <v>0</v>
      </c>
      <c r="DO18">
        <v>0</v>
      </c>
      <c r="DP18">
        <v>0</v>
      </c>
      <c r="DQ18">
        <v>0</v>
      </c>
      <c r="DR18">
        <v>0</v>
      </c>
      <c r="DS18">
        <v>17.399999999999999</v>
      </c>
      <c r="DT18">
        <v>0</v>
      </c>
      <c r="DU18"/>
      <c r="DV18"/>
      <c r="DW18"/>
      <c r="DX18"/>
      <c r="DY18"/>
      <c r="DZ18"/>
      <c r="EA18"/>
      <c r="EB18"/>
      <c r="EC18"/>
      <c r="ED18"/>
      <c r="EE18"/>
      <c r="EF18"/>
      <c r="EG18"/>
      <c r="EH18"/>
      <c r="EI18"/>
      <c r="EJ18"/>
      <c r="EK18"/>
      <c r="EL18"/>
      <c r="EM18"/>
      <c r="EN18"/>
      <c r="EO18">
        <v>0</v>
      </c>
      <c r="EP18">
        <v>4</v>
      </c>
      <c r="EQ18">
        <v>6</v>
      </c>
      <c r="ER18">
        <v>1</v>
      </c>
      <c r="ES18" t="s">
        <v>726</v>
      </c>
      <c r="ET18" t="s">
        <v>1861</v>
      </c>
      <c r="EU18"/>
      <c r="EV18" s="94">
        <f t="shared" si="0"/>
        <v>0.55000000000000071</v>
      </c>
      <c r="EW18" s="94">
        <f t="shared" si="1"/>
        <v>1.1499999999999986</v>
      </c>
      <c r="EX18" s="94">
        <f t="shared" si="13"/>
        <v>0.90000000000000213</v>
      </c>
      <c r="EY18" s="94">
        <f t="shared" si="2"/>
        <v>0</v>
      </c>
      <c r="EZ18" s="94">
        <f t="shared" si="3"/>
        <v>0</v>
      </c>
      <c r="FA18" s="94">
        <f t="shared" si="14"/>
        <v>0</v>
      </c>
      <c r="FB18" s="94">
        <f t="shared" si="4"/>
        <v>0</v>
      </c>
      <c r="FC18" s="94">
        <f t="shared" si="5"/>
        <v>0</v>
      </c>
      <c r="FD18" s="94">
        <f t="shared" si="15"/>
        <v>0</v>
      </c>
      <c r="FE18" s="94">
        <f t="shared" si="6"/>
        <v>0</v>
      </c>
      <c r="FF18" s="94">
        <f t="shared" si="7"/>
        <v>0</v>
      </c>
      <c r="FG18" s="94">
        <f t="shared" si="16"/>
        <v>0</v>
      </c>
      <c r="FH18" s="95">
        <f t="shared" si="17"/>
        <v>0.86666666666666714</v>
      </c>
      <c r="FI18" s="95">
        <f t="shared" si="18"/>
        <v>0</v>
      </c>
      <c r="FJ18" s="95">
        <f t="shared" si="19"/>
        <v>0</v>
      </c>
      <c r="FK18" s="95">
        <f t="shared" si="20"/>
        <v>0</v>
      </c>
      <c r="FL18" s="96">
        <f>(FH18/1000)*Parameters!$H$2</f>
        <v>2.5566666666666681E-5</v>
      </c>
      <c r="FM18" s="97">
        <f>(FI18/1000)*Parameters!$H$4</f>
        <v>0</v>
      </c>
      <c r="FN18" s="97">
        <f>(FJ18/1000)*Parameters!$H$3</f>
        <v>0</v>
      </c>
      <c r="FO18" s="97">
        <f>(FK18/1000)*Parameters!$H$5</f>
        <v>0</v>
      </c>
      <c r="FP18" s="98">
        <f t="shared" si="21"/>
        <v>2.5566666666666681E-5</v>
      </c>
      <c r="FQ18" s="99">
        <f t="shared" si="22"/>
        <v>1</v>
      </c>
      <c r="FR18" s="99">
        <f t="shared" si="22"/>
        <v>0</v>
      </c>
      <c r="FS18" s="99">
        <f t="shared" si="22"/>
        <v>0</v>
      </c>
      <c r="FT18" s="99">
        <f t="shared" si="8"/>
        <v>0</v>
      </c>
      <c r="FU18" s="100">
        <f t="shared" si="9"/>
        <v>0</v>
      </c>
      <c r="FV18" s="100">
        <f t="shared" si="10"/>
        <v>2</v>
      </c>
      <c r="FW18" s="100">
        <f t="shared" si="11"/>
        <v>6</v>
      </c>
      <c r="FX18" s="100">
        <f t="shared" si="12"/>
        <v>1</v>
      </c>
      <c r="FY18" s="100">
        <f>SUM(FU18*Parameters!$L$2,FV18*Parameters!$L$3,FW18*Parameters!$L$4,FX18*Parameters!$L$5)</f>
        <v>8.4</v>
      </c>
      <c r="FZ18" s="194">
        <f t="shared" si="23"/>
        <v>0.10317460317460322</v>
      </c>
      <c r="GA18" s="197">
        <f t="shared" si="24"/>
        <v>44297</v>
      </c>
    </row>
    <row r="19" spans="1:183" s="93" customFormat="1" ht="16">
      <c r="A19" s="113">
        <v>44289</v>
      </c>
      <c r="B19" s="113">
        <v>44289</v>
      </c>
      <c r="C19" t="s">
        <v>1902</v>
      </c>
      <c r="D19"/>
      <c r="E19" t="s">
        <v>1903</v>
      </c>
      <c r="F19">
        <v>303987300</v>
      </c>
      <c r="G19">
        <v>23</v>
      </c>
      <c r="H19">
        <v>0</v>
      </c>
      <c r="I19"/>
      <c r="J19"/>
      <c r="K19"/>
      <c r="L19"/>
      <c r="M19"/>
      <c r="N19"/>
      <c r="O19"/>
      <c r="P19"/>
      <c r="Q19"/>
      <c r="R19"/>
      <c r="S19">
        <v>0</v>
      </c>
      <c r="T19">
        <v>0</v>
      </c>
      <c r="U19">
        <v>0</v>
      </c>
      <c r="V19">
        <v>0</v>
      </c>
      <c r="W19"/>
      <c r="X19" t="s">
        <v>1774</v>
      </c>
      <c r="Y19"/>
      <c r="Z19" t="s">
        <v>1904</v>
      </c>
      <c r="AA19"/>
      <c r="AB19" s="113">
        <v>44290</v>
      </c>
      <c r="AC19" s="113">
        <v>44290</v>
      </c>
      <c r="AD19" t="s">
        <v>1905</v>
      </c>
      <c r="AE19"/>
      <c r="AF19" t="s">
        <v>1906</v>
      </c>
      <c r="AG19" t="s">
        <v>0</v>
      </c>
      <c r="AH19">
        <v>1</v>
      </c>
      <c r="AI19">
        <v>0</v>
      </c>
      <c r="AJ19">
        <v>0</v>
      </c>
      <c r="AK19">
        <v>0</v>
      </c>
      <c r="AL19">
        <v>0</v>
      </c>
      <c r="AM19">
        <v>0</v>
      </c>
      <c r="AN19">
        <v>21.9</v>
      </c>
      <c r="AO19">
        <v>0</v>
      </c>
      <c r="AP19"/>
      <c r="AQ19"/>
      <c r="AR19"/>
      <c r="AS19"/>
      <c r="AT19"/>
      <c r="AU19"/>
      <c r="AV19"/>
      <c r="AW19"/>
      <c r="AX19"/>
      <c r="AY19"/>
      <c r="AZ19"/>
      <c r="BA19"/>
      <c r="BB19"/>
      <c r="BC19"/>
      <c r="BD19"/>
      <c r="BE19"/>
      <c r="BF19"/>
      <c r="BG19"/>
      <c r="BH19"/>
      <c r="BI19"/>
      <c r="BJ19">
        <v>5</v>
      </c>
      <c r="BK19">
        <v>5</v>
      </c>
      <c r="BL19">
        <v>5</v>
      </c>
      <c r="BM19">
        <v>0</v>
      </c>
      <c r="BN19" t="s">
        <v>1907</v>
      </c>
      <c r="BO19" t="s">
        <v>1908</v>
      </c>
      <c r="BP19" t="s">
        <v>1894</v>
      </c>
      <c r="BQ19"/>
      <c r="BR19" s="113">
        <v>44291</v>
      </c>
      <c r="BS19" s="113">
        <v>44291</v>
      </c>
      <c r="BT19" t="s">
        <v>1909</v>
      </c>
      <c r="BU19"/>
      <c r="BV19" t="s">
        <v>1907</v>
      </c>
      <c r="BW19" t="s">
        <v>0</v>
      </c>
      <c r="BX19">
        <v>1</v>
      </c>
      <c r="BY19">
        <v>0</v>
      </c>
      <c r="BZ19">
        <v>0</v>
      </c>
      <c r="CA19">
        <v>0</v>
      </c>
      <c r="CB19">
        <v>0</v>
      </c>
      <c r="CC19">
        <v>0</v>
      </c>
      <c r="CD19">
        <v>20.85</v>
      </c>
      <c r="CE19">
        <v>0</v>
      </c>
      <c r="CF19"/>
      <c r="CG19"/>
      <c r="CH19"/>
      <c r="CI19"/>
      <c r="CJ19"/>
      <c r="CK19"/>
      <c r="CL19"/>
      <c r="CM19"/>
      <c r="CN19"/>
      <c r="CO19"/>
      <c r="CP19"/>
      <c r="CQ19"/>
      <c r="CR19"/>
      <c r="CS19"/>
      <c r="CT19"/>
      <c r="CU19"/>
      <c r="CV19"/>
      <c r="CW19"/>
      <c r="CX19"/>
      <c r="CY19"/>
      <c r="CZ19">
        <v>5</v>
      </c>
      <c r="DA19">
        <v>5</v>
      </c>
      <c r="DB19">
        <v>5</v>
      </c>
      <c r="DC19">
        <v>0</v>
      </c>
      <c r="DD19" t="s">
        <v>1910</v>
      </c>
      <c r="DE19" t="s">
        <v>1911</v>
      </c>
      <c r="DF19"/>
      <c r="DG19" s="113">
        <v>44292</v>
      </c>
      <c r="DH19" s="113">
        <v>44292</v>
      </c>
      <c r="DI19" t="s">
        <v>1901</v>
      </c>
      <c r="DJ19"/>
      <c r="DK19" t="s">
        <v>1910</v>
      </c>
      <c r="DL19" t="s">
        <v>0</v>
      </c>
      <c r="DM19">
        <v>1</v>
      </c>
      <c r="DN19">
        <v>0</v>
      </c>
      <c r="DO19">
        <v>0</v>
      </c>
      <c r="DP19">
        <v>0</v>
      </c>
      <c r="DQ19">
        <v>0</v>
      </c>
      <c r="DR19">
        <v>0</v>
      </c>
      <c r="DS19">
        <v>19.98</v>
      </c>
      <c r="DT19">
        <v>0</v>
      </c>
      <c r="DU19"/>
      <c r="DV19"/>
      <c r="DW19"/>
      <c r="DX19"/>
      <c r="DY19"/>
      <c r="DZ19"/>
      <c r="EA19"/>
      <c r="EB19"/>
      <c r="EC19"/>
      <c r="ED19"/>
      <c r="EE19"/>
      <c r="EF19"/>
      <c r="EG19"/>
      <c r="EH19"/>
      <c r="EI19"/>
      <c r="EJ19"/>
      <c r="EK19"/>
      <c r="EL19"/>
      <c r="EM19"/>
      <c r="EN19"/>
      <c r="EO19">
        <v>5</v>
      </c>
      <c r="EP19">
        <v>5</v>
      </c>
      <c r="EQ19">
        <v>5</v>
      </c>
      <c r="ER19">
        <v>0</v>
      </c>
      <c r="ES19" t="s">
        <v>1829</v>
      </c>
      <c r="ET19" t="s">
        <v>1861</v>
      </c>
      <c r="EU19"/>
      <c r="EV19" s="94">
        <f t="shared" si="0"/>
        <v>1.1000000000000014</v>
      </c>
      <c r="EW19" s="94">
        <f t="shared" si="1"/>
        <v>1.0499999999999972</v>
      </c>
      <c r="EX19" s="94">
        <f t="shared" si="13"/>
        <v>0.87000000000000099</v>
      </c>
      <c r="EY19" s="94">
        <f t="shared" si="2"/>
        <v>0</v>
      </c>
      <c r="EZ19" s="94">
        <f t="shared" si="3"/>
        <v>0</v>
      </c>
      <c r="FA19" s="94">
        <f t="shared" si="14"/>
        <v>0</v>
      </c>
      <c r="FB19" s="94">
        <f t="shared" si="4"/>
        <v>0</v>
      </c>
      <c r="FC19" s="94">
        <f t="shared" si="5"/>
        <v>0</v>
      </c>
      <c r="FD19" s="94">
        <f t="shared" si="15"/>
        <v>0</v>
      </c>
      <c r="FE19" s="94">
        <f t="shared" si="6"/>
        <v>0</v>
      </c>
      <c r="FF19" s="94">
        <f t="shared" si="7"/>
        <v>0</v>
      </c>
      <c r="FG19" s="94">
        <f t="shared" si="16"/>
        <v>0</v>
      </c>
      <c r="FH19" s="95">
        <f t="shared" si="17"/>
        <v>1.0066666666666666</v>
      </c>
      <c r="FI19" s="95">
        <f t="shared" si="18"/>
        <v>0</v>
      </c>
      <c r="FJ19" s="95">
        <f t="shared" si="19"/>
        <v>0</v>
      </c>
      <c r="FK19" s="95">
        <f t="shared" si="20"/>
        <v>0</v>
      </c>
      <c r="FL19" s="96">
        <f>(FH19/1000)*Parameters!$H$2</f>
        <v>2.9696666666666663E-5</v>
      </c>
      <c r="FM19" s="97">
        <f>(FI19/1000)*Parameters!$H$4</f>
        <v>0</v>
      </c>
      <c r="FN19" s="97">
        <f>(FJ19/1000)*Parameters!$H$3</f>
        <v>0</v>
      </c>
      <c r="FO19" s="97">
        <f>(FK19/1000)*Parameters!$H$5</f>
        <v>0</v>
      </c>
      <c r="FP19" s="98">
        <f t="shared" si="21"/>
        <v>2.9696666666666663E-5</v>
      </c>
      <c r="FQ19" s="99">
        <f t="shared" si="22"/>
        <v>1</v>
      </c>
      <c r="FR19" s="99">
        <f t="shared" si="22"/>
        <v>0</v>
      </c>
      <c r="FS19" s="99">
        <f t="shared" si="22"/>
        <v>0</v>
      </c>
      <c r="FT19" s="99">
        <f t="shared" si="8"/>
        <v>0</v>
      </c>
      <c r="FU19" s="100">
        <f t="shared" si="9"/>
        <v>5</v>
      </c>
      <c r="FV19" s="100">
        <f t="shared" si="10"/>
        <v>5</v>
      </c>
      <c r="FW19" s="100">
        <f t="shared" si="11"/>
        <v>5</v>
      </c>
      <c r="FX19" s="100">
        <f t="shared" si="12"/>
        <v>0</v>
      </c>
      <c r="FY19" s="100">
        <f>SUM(FU19*Parameters!$L$2,FV19*Parameters!$L$3,FW19*Parameters!$L$4,FX19*Parameters!$L$5)</f>
        <v>11.5</v>
      </c>
      <c r="FZ19" s="194">
        <f t="shared" si="23"/>
        <v>8.7536231884057972E-2</v>
      </c>
      <c r="GA19" s="197">
        <f t="shared" si="24"/>
        <v>44297</v>
      </c>
    </row>
    <row r="20" spans="1:183" s="93" customFormat="1" ht="16">
      <c r="A20" s="113">
        <v>44289</v>
      </c>
      <c r="B20" s="113">
        <v>44289</v>
      </c>
      <c r="C20" t="s">
        <v>1901</v>
      </c>
      <c r="D20"/>
      <c r="E20" t="s">
        <v>1912</v>
      </c>
      <c r="F20">
        <v>139124910</v>
      </c>
      <c r="G20">
        <v>35</v>
      </c>
      <c r="H20">
        <v>0</v>
      </c>
      <c r="I20"/>
      <c r="J20"/>
      <c r="K20"/>
      <c r="L20"/>
      <c r="M20"/>
      <c r="N20"/>
      <c r="O20"/>
      <c r="P20"/>
      <c r="Q20"/>
      <c r="R20"/>
      <c r="S20">
        <v>0</v>
      </c>
      <c r="T20">
        <v>0</v>
      </c>
      <c r="U20">
        <v>0</v>
      </c>
      <c r="V20">
        <v>0</v>
      </c>
      <c r="W20"/>
      <c r="X20" t="s">
        <v>1774</v>
      </c>
      <c r="Y20"/>
      <c r="Z20" t="s">
        <v>1913</v>
      </c>
      <c r="AA20"/>
      <c r="AB20" s="113">
        <v>44290</v>
      </c>
      <c r="AC20" s="113">
        <v>44290</v>
      </c>
      <c r="AD20" t="s">
        <v>1901</v>
      </c>
      <c r="AE20"/>
      <c r="AF20" t="s">
        <v>1914</v>
      </c>
      <c r="AG20" t="s">
        <v>0</v>
      </c>
      <c r="AH20">
        <v>1</v>
      </c>
      <c r="AI20">
        <v>0</v>
      </c>
      <c r="AJ20">
        <v>0</v>
      </c>
      <c r="AK20">
        <v>0</v>
      </c>
      <c r="AL20">
        <v>0</v>
      </c>
      <c r="AM20">
        <v>0</v>
      </c>
      <c r="AN20">
        <v>34.28</v>
      </c>
      <c r="AO20">
        <v>0</v>
      </c>
      <c r="AP20"/>
      <c r="AQ20"/>
      <c r="AR20"/>
      <c r="AS20"/>
      <c r="AT20"/>
      <c r="AU20"/>
      <c r="AV20"/>
      <c r="AW20"/>
      <c r="AX20"/>
      <c r="AY20"/>
      <c r="AZ20"/>
      <c r="BA20"/>
      <c r="BB20"/>
      <c r="BC20"/>
      <c r="BD20"/>
      <c r="BE20"/>
      <c r="BF20"/>
      <c r="BG20"/>
      <c r="BH20"/>
      <c r="BI20"/>
      <c r="BJ20">
        <v>7</v>
      </c>
      <c r="BK20">
        <v>1</v>
      </c>
      <c r="BL20">
        <v>1</v>
      </c>
      <c r="BM20">
        <v>0</v>
      </c>
      <c r="BN20" t="s">
        <v>1827</v>
      </c>
      <c r="BO20" t="s">
        <v>1829</v>
      </c>
      <c r="BP20" t="s">
        <v>559</v>
      </c>
      <c r="BQ20"/>
      <c r="BR20" s="113">
        <v>44291</v>
      </c>
      <c r="BS20" s="113">
        <v>44291</v>
      </c>
      <c r="BT20" t="s">
        <v>1915</v>
      </c>
      <c r="BU20"/>
      <c r="BV20" t="s">
        <v>1827</v>
      </c>
      <c r="BW20" t="s">
        <v>0</v>
      </c>
      <c r="BX20">
        <v>1</v>
      </c>
      <c r="BY20">
        <v>0</v>
      </c>
      <c r="BZ20">
        <v>0</v>
      </c>
      <c r="CA20">
        <v>0</v>
      </c>
      <c r="CB20">
        <v>0</v>
      </c>
      <c r="CC20">
        <v>0</v>
      </c>
      <c r="CD20">
        <v>33.4</v>
      </c>
      <c r="CE20">
        <v>0</v>
      </c>
      <c r="CF20"/>
      <c r="CG20"/>
      <c r="CH20"/>
      <c r="CI20"/>
      <c r="CJ20"/>
      <c r="CK20"/>
      <c r="CL20"/>
      <c r="CM20"/>
      <c r="CN20"/>
      <c r="CO20"/>
      <c r="CP20"/>
      <c r="CQ20"/>
      <c r="CR20"/>
      <c r="CS20"/>
      <c r="CT20"/>
      <c r="CU20"/>
      <c r="CV20"/>
      <c r="CW20"/>
      <c r="CX20"/>
      <c r="CY20"/>
      <c r="CZ20">
        <v>7</v>
      </c>
      <c r="DA20">
        <v>1</v>
      </c>
      <c r="DB20">
        <v>1</v>
      </c>
      <c r="DC20">
        <v>0</v>
      </c>
      <c r="DD20" t="s">
        <v>1828</v>
      </c>
      <c r="DE20" t="s">
        <v>1829</v>
      </c>
      <c r="DF20"/>
      <c r="DG20" s="113">
        <v>44292</v>
      </c>
      <c r="DH20" s="113">
        <v>44292</v>
      </c>
      <c r="DI20" t="s">
        <v>1909</v>
      </c>
      <c r="DJ20"/>
      <c r="DK20" t="s">
        <v>1828</v>
      </c>
      <c r="DL20" t="s">
        <v>0</v>
      </c>
      <c r="DM20">
        <v>1</v>
      </c>
      <c r="DN20">
        <v>0</v>
      </c>
      <c r="DO20">
        <v>0</v>
      </c>
      <c r="DP20">
        <v>0</v>
      </c>
      <c r="DQ20">
        <v>0</v>
      </c>
      <c r="DR20">
        <v>0</v>
      </c>
      <c r="DS20">
        <v>32.6</v>
      </c>
      <c r="DT20">
        <v>0</v>
      </c>
      <c r="DU20"/>
      <c r="DV20"/>
      <c r="DW20"/>
      <c r="DX20"/>
      <c r="DY20"/>
      <c r="DZ20"/>
      <c r="EA20"/>
      <c r="EB20"/>
      <c r="EC20"/>
      <c r="ED20"/>
      <c r="EE20"/>
      <c r="EF20"/>
      <c r="EG20"/>
      <c r="EH20"/>
      <c r="EI20"/>
      <c r="EJ20"/>
      <c r="EK20"/>
      <c r="EL20"/>
      <c r="EM20"/>
      <c r="EN20"/>
      <c r="EO20">
        <v>7</v>
      </c>
      <c r="EP20">
        <v>1</v>
      </c>
      <c r="EQ20">
        <v>1</v>
      </c>
      <c r="ER20">
        <v>0</v>
      </c>
      <c r="ES20" t="s">
        <v>1829</v>
      </c>
      <c r="ET20" t="s">
        <v>1861</v>
      </c>
      <c r="EU20"/>
      <c r="EV20" s="94">
        <f t="shared" si="0"/>
        <v>0.71999999999999886</v>
      </c>
      <c r="EW20" s="94">
        <f t="shared" si="1"/>
        <v>0.88000000000000256</v>
      </c>
      <c r="EX20" s="94">
        <f t="shared" si="13"/>
        <v>0.79999999999999716</v>
      </c>
      <c r="EY20" s="94">
        <f t="shared" si="2"/>
        <v>0</v>
      </c>
      <c r="EZ20" s="94">
        <f t="shared" si="3"/>
        <v>0</v>
      </c>
      <c r="FA20" s="94">
        <f t="shared" si="14"/>
        <v>0</v>
      </c>
      <c r="FB20" s="94">
        <f t="shared" si="4"/>
        <v>0</v>
      </c>
      <c r="FC20" s="94">
        <f t="shared" si="5"/>
        <v>0</v>
      </c>
      <c r="FD20" s="94">
        <f t="shared" si="15"/>
        <v>0</v>
      </c>
      <c r="FE20" s="94">
        <f t="shared" si="6"/>
        <v>0</v>
      </c>
      <c r="FF20" s="94">
        <f t="shared" si="7"/>
        <v>0</v>
      </c>
      <c r="FG20" s="94">
        <f t="shared" si="16"/>
        <v>0</v>
      </c>
      <c r="FH20" s="95">
        <f t="shared" si="17"/>
        <v>0.79999999999999949</v>
      </c>
      <c r="FI20" s="95">
        <f t="shared" si="18"/>
        <v>0</v>
      </c>
      <c r="FJ20" s="95">
        <f t="shared" si="19"/>
        <v>0</v>
      </c>
      <c r="FK20" s="95">
        <f t="shared" si="20"/>
        <v>0</v>
      </c>
      <c r="FL20" s="96">
        <f>(FH20/1000)*Parameters!$H$2</f>
        <v>2.3599999999999984E-5</v>
      </c>
      <c r="FM20" s="97">
        <f>(FI20/1000)*Parameters!$H$4</f>
        <v>0</v>
      </c>
      <c r="FN20" s="97">
        <f>(FJ20/1000)*Parameters!$H$3</f>
        <v>0</v>
      </c>
      <c r="FO20" s="97">
        <f>(FK20/1000)*Parameters!$H$5</f>
        <v>0</v>
      </c>
      <c r="FP20" s="98">
        <f t="shared" si="21"/>
        <v>2.3599999999999984E-5</v>
      </c>
      <c r="FQ20" s="99">
        <f t="shared" si="22"/>
        <v>1</v>
      </c>
      <c r="FR20" s="99">
        <f t="shared" si="22"/>
        <v>0</v>
      </c>
      <c r="FS20" s="99">
        <f t="shared" si="22"/>
        <v>0</v>
      </c>
      <c r="FT20" s="99">
        <f t="shared" si="8"/>
        <v>0</v>
      </c>
      <c r="FU20" s="100">
        <f t="shared" si="9"/>
        <v>7</v>
      </c>
      <c r="FV20" s="100">
        <f t="shared" si="10"/>
        <v>1</v>
      </c>
      <c r="FW20" s="100">
        <f t="shared" si="11"/>
        <v>1</v>
      </c>
      <c r="FX20" s="100">
        <f t="shared" si="12"/>
        <v>0</v>
      </c>
      <c r="FY20" s="100">
        <f>SUM(FU20*Parameters!$L$2,FV20*Parameters!$L$3,FW20*Parameters!$L$4,FX20*Parameters!$L$5)</f>
        <v>5.3</v>
      </c>
      <c r="FZ20" s="194">
        <f t="shared" si="23"/>
        <v>0.15094339622641501</v>
      </c>
      <c r="GA20" s="197">
        <f t="shared" si="24"/>
        <v>44297</v>
      </c>
    </row>
    <row r="21" spans="1:183" s="93" customFormat="1" ht="16">
      <c r="A21" s="113">
        <v>44284</v>
      </c>
      <c r="B21" s="113">
        <v>44284</v>
      </c>
      <c r="C21" t="s">
        <v>1844</v>
      </c>
      <c r="D21"/>
      <c r="E21" t="s">
        <v>1916</v>
      </c>
      <c r="F21">
        <v>134369156</v>
      </c>
      <c r="G21">
        <v>31.37</v>
      </c>
      <c r="H21">
        <v>0</v>
      </c>
      <c r="I21"/>
      <c r="J21"/>
      <c r="K21"/>
      <c r="L21"/>
      <c r="M21"/>
      <c r="N21"/>
      <c r="O21"/>
      <c r="P21"/>
      <c r="Q21"/>
      <c r="R21"/>
      <c r="S21">
        <v>0</v>
      </c>
      <c r="T21">
        <v>0</v>
      </c>
      <c r="U21">
        <v>0</v>
      </c>
      <c r="V21">
        <v>0</v>
      </c>
      <c r="W21"/>
      <c r="X21" t="s">
        <v>1774</v>
      </c>
      <c r="Y21"/>
      <c r="Z21" t="s">
        <v>1917</v>
      </c>
      <c r="AA21"/>
      <c r="AB21" s="113">
        <v>44285</v>
      </c>
      <c r="AC21" s="113">
        <v>44285</v>
      </c>
      <c r="AD21" t="s">
        <v>1844</v>
      </c>
      <c r="AE21"/>
      <c r="AF21" t="s">
        <v>1918</v>
      </c>
      <c r="AG21" t="s">
        <v>0</v>
      </c>
      <c r="AH21">
        <v>1</v>
      </c>
      <c r="AI21">
        <v>0</v>
      </c>
      <c r="AJ21">
        <v>0</v>
      </c>
      <c r="AK21">
        <v>0</v>
      </c>
      <c r="AL21">
        <v>0</v>
      </c>
      <c r="AM21">
        <v>0</v>
      </c>
      <c r="AN21">
        <v>30.06</v>
      </c>
      <c r="AO21">
        <v>0</v>
      </c>
      <c r="AP21"/>
      <c r="AQ21"/>
      <c r="AR21"/>
      <c r="AS21"/>
      <c r="AT21"/>
      <c r="AU21"/>
      <c r="AV21"/>
      <c r="AW21"/>
      <c r="AX21"/>
      <c r="AY21"/>
      <c r="AZ21"/>
      <c r="BA21"/>
      <c r="BB21"/>
      <c r="BC21"/>
      <c r="BD21"/>
      <c r="BE21"/>
      <c r="BF21"/>
      <c r="BG21"/>
      <c r="BH21"/>
      <c r="BI21"/>
      <c r="BJ21">
        <v>2</v>
      </c>
      <c r="BK21">
        <v>3</v>
      </c>
      <c r="BL21">
        <v>2</v>
      </c>
      <c r="BM21">
        <v>1</v>
      </c>
      <c r="BN21" t="s">
        <v>1919</v>
      </c>
      <c r="BO21" t="s">
        <v>1829</v>
      </c>
      <c r="BP21" t="s">
        <v>559</v>
      </c>
      <c r="BQ21"/>
      <c r="BR21" s="113">
        <v>44286</v>
      </c>
      <c r="BS21" s="113">
        <v>44286</v>
      </c>
      <c r="BT21" t="s">
        <v>1844</v>
      </c>
      <c r="BU21"/>
      <c r="BV21" t="s">
        <v>1920</v>
      </c>
      <c r="BW21" t="s">
        <v>0</v>
      </c>
      <c r="BX21">
        <v>1</v>
      </c>
      <c r="BY21">
        <v>0</v>
      </c>
      <c r="BZ21">
        <v>0</v>
      </c>
      <c r="CA21">
        <v>0</v>
      </c>
      <c r="CB21">
        <v>0</v>
      </c>
      <c r="CC21">
        <v>0</v>
      </c>
      <c r="CD21">
        <v>29.11</v>
      </c>
      <c r="CE21">
        <v>0</v>
      </c>
      <c r="CF21"/>
      <c r="CG21"/>
      <c r="CH21"/>
      <c r="CI21"/>
      <c r="CJ21"/>
      <c r="CK21"/>
      <c r="CL21"/>
      <c r="CM21"/>
      <c r="CN21"/>
      <c r="CO21"/>
      <c r="CP21"/>
      <c r="CQ21"/>
      <c r="CR21"/>
      <c r="CS21"/>
      <c r="CT21"/>
      <c r="CU21"/>
      <c r="CV21"/>
      <c r="CW21"/>
      <c r="CX21"/>
      <c r="CY21"/>
      <c r="CZ21">
        <v>2</v>
      </c>
      <c r="DA21">
        <v>3</v>
      </c>
      <c r="DB21">
        <v>2</v>
      </c>
      <c r="DC21">
        <v>1</v>
      </c>
      <c r="DD21" t="s">
        <v>1921</v>
      </c>
      <c r="DE21" t="s">
        <v>1829</v>
      </c>
      <c r="DF21"/>
      <c r="DG21" s="113">
        <v>44287</v>
      </c>
      <c r="DH21" s="113">
        <v>44287</v>
      </c>
      <c r="DI21" t="s">
        <v>1844</v>
      </c>
      <c r="DJ21"/>
      <c r="DK21" t="s">
        <v>1922</v>
      </c>
      <c r="DL21" t="s">
        <v>0</v>
      </c>
      <c r="DM21">
        <v>1</v>
      </c>
      <c r="DN21">
        <v>0</v>
      </c>
      <c r="DO21">
        <v>0</v>
      </c>
      <c r="DP21">
        <v>0</v>
      </c>
      <c r="DQ21">
        <v>0</v>
      </c>
      <c r="DR21">
        <v>0</v>
      </c>
      <c r="DS21">
        <v>28.11</v>
      </c>
      <c r="DT21">
        <v>0</v>
      </c>
      <c r="DU21"/>
      <c r="DV21"/>
      <c r="DW21"/>
      <c r="DX21"/>
      <c r="DY21"/>
      <c r="DZ21"/>
      <c r="EA21"/>
      <c r="EB21"/>
      <c r="EC21"/>
      <c r="ED21"/>
      <c r="EE21"/>
      <c r="EF21"/>
      <c r="EG21"/>
      <c r="EH21"/>
      <c r="EI21"/>
      <c r="EJ21"/>
      <c r="EK21"/>
      <c r="EL21"/>
      <c r="EM21"/>
      <c r="EN21"/>
      <c r="EO21">
        <v>2</v>
      </c>
      <c r="EP21">
        <v>3</v>
      </c>
      <c r="EQ21">
        <v>2</v>
      </c>
      <c r="ER21">
        <v>1</v>
      </c>
      <c r="ES21" t="s">
        <v>1829</v>
      </c>
      <c r="ET21" t="s">
        <v>1781</v>
      </c>
      <c r="EU21"/>
      <c r="EV21" s="94">
        <f t="shared" si="0"/>
        <v>1.3100000000000023</v>
      </c>
      <c r="EW21" s="94">
        <f t="shared" si="1"/>
        <v>0.94999999999999929</v>
      </c>
      <c r="EX21" s="94">
        <f t="shared" si="13"/>
        <v>1</v>
      </c>
      <c r="EY21" s="94">
        <f t="shared" si="2"/>
        <v>0</v>
      </c>
      <c r="EZ21" s="94">
        <f t="shared" si="3"/>
        <v>0</v>
      </c>
      <c r="FA21" s="94">
        <f t="shared" si="14"/>
        <v>0</v>
      </c>
      <c r="FB21" s="94">
        <f t="shared" si="4"/>
        <v>0</v>
      </c>
      <c r="FC21" s="94">
        <f t="shared" si="5"/>
        <v>0</v>
      </c>
      <c r="FD21" s="94">
        <f t="shared" si="15"/>
        <v>0</v>
      </c>
      <c r="FE21" s="94">
        <f t="shared" si="6"/>
        <v>0</v>
      </c>
      <c r="FF21" s="94">
        <f t="shared" si="7"/>
        <v>0</v>
      </c>
      <c r="FG21" s="94">
        <f t="shared" si="16"/>
        <v>0</v>
      </c>
      <c r="FH21" s="95">
        <f t="shared" si="17"/>
        <v>1.0866666666666671</v>
      </c>
      <c r="FI21" s="95">
        <f t="shared" si="18"/>
        <v>0</v>
      </c>
      <c r="FJ21" s="95">
        <f t="shared" si="19"/>
        <v>0</v>
      </c>
      <c r="FK21" s="95">
        <f t="shared" si="20"/>
        <v>0</v>
      </c>
      <c r="FL21" s="96">
        <f>(FH21/1000)*Parameters!$H$2</f>
        <v>3.2056666666666681E-5</v>
      </c>
      <c r="FM21" s="97">
        <f>(FI21/1000)*Parameters!$H$4</f>
        <v>0</v>
      </c>
      <c r="FN21" s="97">
        <f>(FJ21/1000)*Parameters!$H$3</f>
        <v>0</v>
      </c>
      <c r="FO21" s="97">
        <f>(FK21/1000)*Parameters!$H$5</f>
        <v>0</v>
      </c>
      <c r="FP21" s="98">
        <f t="shared" si="21"/>
        <v>3.2056666666666681E-5</v>
      </c>
      <c r="FQ21" s="99">
        <f t="shared" si="22"/>
        <v>1</v>
      </c>
      <c r="FR21" s="99">
        <f t="shared" si="22"/>
        <v>0</v>
      </c>
      <c r="FS21" s="99">
        <f t="shared" si="22"/>
        <v>0</v>
      </c>
      <c r="FT21" s="99">
        <f t="shared" si="8"/>
        <v>0</v>
      </c>
      <c r="FU21" s="100">
        <f t="shared" si="9"/>
        <v>2</v>
      </c>
      <c r="FV21" s="100">
        <f t="shared" si="10"/>
        <v>3</v>
      </c>
      <c r="FW21" s="100">
        <f t="shared" si="11"/>
        <v>2</v>
      </c>
      <c r="FX21" s="100">
        <f t="shared" si="12"/>
        <v>1</v>
      </c>
      <c r="FY21" s="100">
        <f>SUM(FU21*Parameters!$L$2,FV21*Parameters!$L$3,FW21*Parameters!$L$4,FX21*Parameters!$L$5)</f>
        <v>6.2</v>
      </c>
      <c r="FZ21" s="194">
        <f t="shared" si="23"/>
        <v>0.17526881720430115</v>
      </c>
      <c r="GA21" s="197">
        <f t="shared" si="24"/>
        <v>44290</v>
      </c>
    </row>
    <row r="22" spans="1:183" s="93" customFormat="1" ht="16">
      <c r="A22" s="113">
        <v>44284</v>
      </c>
      <c r="B22" s="113">
        <v>44284</v>
      </c>
      <c r="C22" t="s">
        <v>1923</v>
      </c>
      <c r="D22"/>
      <c r="E22" t="s">
        <v>1924</v>
      </c>
      <c r="F22">
        <v>136936104</v>
      </c>
      <c r="G22">
        <v>20.38</v>
      </c>
      <c r="H22">
        <v>0</v>
      </c>
      <c r="I22"/>
      <c r="J22"/>
      <c r="K22"/>
      <c r="L22"/>
      <c r="M22"/>
      <c r="N22"/>
      <c r="O22"/>
      <c r="P22"/>
      <c r="Q22"/>
      <c r="R22"/>
      <c r="S22">
        <v>0</v>
      </c>
      <c r="T22">
        <v>0</v>
      </c>
      <c r="U22">
        <v>0</v>
      </c>
      <c r="V22">
        <v>0</v>
      </c>
      <c r="W22"/>
      <c r="X22" t="s">
        <v>1774</v>
      </c>
      <c r="Y22"/>
      <c r="Z22" t="s">
        <v>1925</v>
      </c>
      <c r="AA22"/>
      <c r="AB22" s="113">
        <v>44285</v>
      </c>
      <c r="AC22" s="113">
        <v>44285</v>
      </c>
      <c r="AD22" t="s">
        <v>1923</v>
      </c>
      <c r="AE22"/>
      <c r="AF22" t="s">
        <v>1926</v>
      </c>
      <c r="AG22" t="s">
        <v>0</v>
      </c>
      <c r="AH22">
        <v>1</v>
      </c>
      <c r="AI22">
        <v>0</v>
      </c>
      <c r="AJ22">
        <v>0</v>
      </c>
      <c r="AK22">
        <v>0</v>
      </c>
      <c r="AL22">
        <v>0</v>
      </c>
      <c r="AM22">
        <v>0</v>
      </c>
      <c r="AN22">
        <v>19.2</v>
      </c>
      <c r="AO22">
        <v>0</v>
      </c>
      <c r="AP22"/>
      <c r="AQ22"/>
      <c r="AR22"/>
      <c r="AS22"/>
      <c r="AT22"/>
      <c r="AU22"/>
      <c r="AV22"/>
      <c r="AW22"/>
      <c r="AX22"/>
      <c r="AY22"/>
      <c r="AZ22"/>
      <c r="BA22"/>
      <c r="BB22"/>
      <c r="BC22"/>
      <c r="BD22"/>
      <c r="BE22"/>
      <c r="BF22"/>
      <c r="BG22"/>
      <c r="BH22"/>
      <c r="BI22"/>
      <c r="BJ22">
        <v>4</v>
      </c>
      <c r="BK22">
        <v>1</v>
      </c>
      <c r="BL22">
        <v>1</v>
      </c>
      <c r="BM22">
        <v>0</v>
      </c>
      <c r="BN22" t="s">
        <v>1927</v>
      </c>
      <c r="BO22" t="s">
        <v>1829</v>
      </c>
      <c r="BP22" t="s">
        <v>559</v>
      </c>
      <c r="BQ22"/>
      <c r="BR22" s="113">
        <v>44286</v>
      </c>
      <c r="BS22" s="113">
        <v>44286</v>
      </c>
      <c r="BT22" t="s">
        <v>1923</v>
      </c>
      <c r="BU22"/>
      <c r="BV22" t="s">
        <v>1928</v>
      </c>
      <c r="BW22" t="s">
        <v>0</v>
      </c>
      <c r="BX22">
        <v>1</v>
      </c>
      <c r="BY22">
        <v>0</v>
      </c>
      <c r="BZ22">
        <v>0</v>
      </c>
      <c r="CA22">
        <v>0</v>
      </c>
      <c r="CB22">
        <v>0</v>
      </c>
      <c r="CC22">
        <v>0</v>
      </c>
      <c r="CD22">
        <v>18.399999999999999</v>
      </c>
      <c r="CE22">
        <v>0</v>
      </c>
      <c r="CF22"/>
      <c r="CG22"/>
      <c r="CH22"/>
      <c r="CI22"/>
      <c r="CJ22"/>
      <c r="CK22"/>
      <c r="CL22"/>
      <c r="CM22"/>
      <c r="CN22"/>
      <c r="CO22"/>
      <c r="CP22"/>
      <c r="CQ22"/>
      <c r="CR22"/>
      <c r="CS22"/>
      <c r="CT22"/>
      <c r="CU22"/>
      <c r="CV22"/>
      <c r="CW22"/>
      <c r="CX22"/>
      <c r="CY22"/>
      <c r="CZ22">
        <v>4</v>
      </c>
      <c r="DA22">
        <v>1</v>
      </c>
      <c r="DB22">
        <v>1</v>
      </c>
      <c r="DC22">
        <v>0</v>
      </c>
      <c r="DD22" t="s">
        <v>1929</v>
      </c>
      <c r="DE22" t="s">
        <v>1441</v>
      </c>
      <c r="DF22"/>
      <c r="DG22" s="113">
        <v>44287</v>
      </c>
      <c r="DH22" s="113">
        <v>44287</v>
      </c>
      <c r="DI22" t="s">
        <v>1923</v>
      </c>
      <c r="DJ22"/>
      <c r="DK22" t="s">
        <v>1930</v>
      </c>
      <c r="DL22" t="s">
        <v>0</v>
      </c>
      <c r="DM22">
        <v>1</v>
      </c>
      <c r="DN22">
        <v>0</v>
      </c>
      <c r="DO22">
        <v>0</v>
      </c>
      <c r="DP22">
        <v>0</v>
      </c>
      <c r="DQ22">
        <v>0</v>
      </c>
      <c r="DR22">
        <v>0</v>
      </c>
      <c r="DS22">
        <v>17.2</v>
      </c>
      <c r="DT22">
        <v>0</v>
      </c>
      <c r="DU22"/>
      <c r="DV22"/>
      <c r="DW22"/>
      <c r="DX22"/>
      <c r="DY22"/>
      <c r="DZ22"/>
      <c r="EA22"/>
      <c r="EB22"/>
      <c r="EC22"/>
      <c r="ED22"/>
      <c r="EE22"/>
      <c r="EF22"/>
      <c r="EG22"/>
      <c r="EH22"/>
      <c r="EI22"/>
      <c r="EJ22"/>
      <c r="EK22"/>
      <c r="EL22"/>
      <c r="EM22"/>
      <c r="EN22"/>
      <c r="EO22">
        <v>4</v>
      </c>
      <c r="EP22">
        <v>1</v>
      </c>
      <c r="EQ22">
        <v>1</v>
      </c>
      <c r="ER22">
        <v>0</v>
      </c>
      <c r="ES22" t="s">
        <v>1829</v>
      </c>
      <c r="ET22" t="s">
        <v>1781</v>
      </c>
      <c r="EU22"/>
      <c r="EV22" s="94">
        <f t="shared" si="0"/>
        <v>1.1799999999999997</v>
      </c>
      <c r="EW22" s="94">
        <f t="shared" si="1"/>
        <v>0.80000000000000071</v>
      </c>
      <c r="EX22" s="94">
        <f t="shared" si="13"/>
        <v>1.1999999999999993</v>
      </c>
      <c r="EY22" s="94">
        <f t="shared" si="2"/>
        <v>0</v>
      </c>
      <c r="EZ22" s="94">
        <f t="shared" si="3"/>
        <v>0</v>
      </c>
      <c r="FA22" s="94">
        <f t="shared" si="14"/>
        <v>0</v>
      </c>
      <c r="FB22" s="94">
        <f t="shared" si="4"/>
        <v>0</v>
      </c>
      <c r="FC22" s="94">
        <f t="shared" si="5"/>
        <v>0</v>
      </c>
      <c r="FD22" s="94">
        <f t="shared" si="15"/>
        <v>0</v>
      </c>
      <c r="FE22" s="94">
        <f t="shared" si="6"/>
        <v>0</v>
      </c>
      <c r="FF22" s="94">
        <f t="shared" si="7"/>
        <v>0</v>
      </c>
      <c r="FG22" s="94">
        <f t="shared" si="16"/>
        <v>0</v>
      </c>
      <c r="FH22" s="95">
        <f t="shared" si="17"/>
        <v>1.0599999999999998</v>
      </c>
      <c r="FI22" s="95">
        <f t="shared" si="18"/>
        <v>0</v>
      </c>
      <c r="FJ22" s="95">
        <f t="shared" si="19"/>
        <v>0</v>
      </c>
      <c r="FK22" s="95">
        <f t="shared" si="20"/>
        <v>0</v>
      </c>
      <c r="FL22" s="96">
        <f>(FH22/1000)*Parameters!$H$2</f>
        <v>3.126999999999999E-5</v>
      </c>
      <c r="FM22" s="97">
        <f>(FI22/1000)*Parameters!$H$4</f>
        <v>0</v>
      </c>
      <c r="FN22" s="97">
        <f>(FJ22/1000)*Parameters!$H$3</f>
        <v>0</v>
      </c>
      <c r="FO22" s="97">
        <f>(FK22/1000)*Parameters!$H$5</f>
        <v>0</v>
      </c>
      <c r="FP22" s="98">
        <f t="shared" si="21"/>
        <v>3.126999999999999E-5</v>
      </c>
      <c r="FQ22" s="99">
        <f t="shared" si="22"/>
        <v>1</v>
      </c>
      <c r="FR22" s="99">
        <f t="shared" si="22"/>
        <v>0</v>
      </c>
      <c r="FS22" s="99">
        <f t="shared" si="22"/>
        <v>0</v>
      </c>
      <c r="FT22" s="99">
        <f t="shared" si="8"/>
        <v>0</v>
      </c>
      <c r="FU22" s="100">
        <f t="shared" si="9"/>
        <v>4</v>
      </c>
      <c r="FV22" s="100">
        <f t="shared" si="10"/>
        <v>1</v>
      </c>
      <c r="FW22" s="100">
        <f t="shared" si="11"/>
        <v>1</v>
      </c>
      <c r="FX22" s="100">
        <f t="shared" si="12"/>
        <v>0</v>
      </c>
      <c r="FY22" s="100">
        <f>SUM(FU22*Parameters!$L$2,FV22*Parameters!$L$3,FW22*Parameters!$L$4,FX22*Parameters!$L$5)</f>
        <v>3.8</v>
      </c>
      <c r="FZ22" s="194">
        <f t="shared" si="23"/>
        <v>0.27894736842105261</v>
      </c>
      <c r="GA22" s="197">
        <f t="shared" si="24"/>
        <v>44290</v>
      </c>
    </row>
    <row r="23" spans="1:183" s="93" customFormat="1" ht="16">
      <c r="A23" s="113">
        <v>44284</v>
      </c>
      <c r="B23" s="113">
        <v>44284</v>
      </c>
      <c r="C23" t="s">
        <v>1923</v>
      </c>
      <c r="D23"/>
      <c r="E23" t="s">
        <v>1931</v>
      </c>
      <c r="F23">
        <v>140832806</v>
      </c>
      <c r="G23">
        <v>6.1559999999999997</v>
      </c>
      <c r="H23">
        <v>0</v>
      </c>
      <c r="I23"/>
      <c r="J23"/>
      <c r="K23"/>
      <c r="L23"/>
      <c r="M23"/>
      <c r="N23"/>
      <c r="O23"/>
      <c r="P23"/>
      <c r="Q23"/>
      <c r="R23"/>
      <c r="S23">
        <v>0</v>
      </c>
      <c r="T23">
        <v>0</v>
      </c>
      <c r="U23">
        <v>0</v>
      </c>
      <c r="V23">
        <v>0</v>
      </c>
      <c r="W23"/>
      <c r="X23" t="s">
        <v>1774</v>
      </c>
      <c r="Y23"/>
      <c r="Z23" t="s">
        <v>1932</v>
      </c>
      <c r="AA23"/>
      <c r="AB23" s="113">
        <v>44285</v>
      </c>
      <c r="AC23" s="113">
        <v>44301</v>
      </c>
      <c r="AD23" t="s">
        <v>1923</v>
      </c>
      <c r="AE23"/>
      <c r="AF23" t="s">
        <v>1933</v>
      </c>
      <c r="AG23" t="s">
        <v>0</v>
      </c>
      <c r="AH23">
        <v>1</v>
      </c>
      <c r="AI23">
        <v>0</v>
      </c>
      <c r="AJ23">
        <v>0</v>
      </c>
      <c r="AK23">
        <v>0</v>
      </c>
      <c r="AL23">
        <v>0</v>
      </c>
      <c r="AM23">
        <v>0</v>
      </c>
      <c r="AN23">
        <v>5.0449999999999999</v>
      </c>
      <c r="AO23">
        <v>0</v>
      </c>
      <c r="AP23"/>
      <c r="AQ23"/>
      <c r="AR23"/>
      <c r="AS23"/>
      <c r="AT23"/>
      <c r="AU23"/>
      <c r="AV23"/>
      <c r="AW23"/>
      <c r="AX23"/>
      <c r="AY23"/>
      <c r="AZ23"/>
      <c r="BA23"/>
      <c r="BB23"/>
      <c r="BC23"/>
      <c r="BD23"/>
      <c r="BE23"/>
      <c r="BF23"/>
      <c r="BG23"/>
      <c r="BH23"/>
      <c r="BI23"/>
      <c r="BJ23">
        <v>5</v>
      </c>
      <c r="BK23">
        <v>1</v>
      </c>
      <c r="BL23">
        <v>1</v>
      </c>
      <c r="BM23">
        <v>0</v>
      </c>
      <c r="BN23" t="s">
        <v>1934</v>
      </c>
      <c r="BO23" t="s">
        <v>1829</v>
      </c>
      <c r="BP23" t="s">
        <v>559</v>
      </c>
      <c r="BQ23"/>
      <c r="BR23" s="113">
        <v>44286</v>
      </c>
      <c r="BS23" s="113">
        <v>44286</v>
      </c>
      <c r="BT23" t="s">
        <v>1923</v>
      </c>
      <c r="BU23"/>
      <c r="BV23" t="s">
        <v>1935</v>
      </c>
      <c r="BW23" t="s">
        <v>0</v>
      </c>
      <c r="BX23">
        <v>1</v>
      </c>
      <c r="BY23">
        <v>0</v>
      </c>
      <c r="BZ23">
        <v>0</v>
      </c>
      <c r="CA23">
        <v>0</v>
      </c>
      <c r="CB23">
        <v>0</v>
      </c>
      <c r="CC23">
        <v>0</v>
      </c>
      <c r="CD23">
        <v>3.9849999999999999</v>
      </c>
      <c r="CE23">
        <v>0</v>
      </c>
      <c r="CF23"/>
      <c r="CG23"/>
      <c r="CH23"/>
      <c r="CI23"/>
      <c r="CJ23"/>
      <c r="CK23"/>
      <c r="CL23"/>
      <c r="CM23"/>
      <c r="CN23"/>
      <c r="CO23"/>
      <c r="CP23"/>
      <c r="CQ23"/>
      <c r="CR23"/>
      <c r="CS23"/>
      <c r="CT23"/>
      <c r="CU23"/>
      <c r="CV23"/>
      <c r="CW23"/>
      <c r="CX23"/>
      <c r="CY23"/>
      <c r="CZ23">
        <v>5</v>
      </c>
      <c r="DA23">
        <v>1</v>
      </c>
      <c r="DB23">
        <v>1</v>
      </c>
      <c r="DC23">
        <v>0</v>
      </c>
      <c r="DD23" t="s">
        <v>1936</v>
      </c>
      <c r="DE23" t="s">
        <v>1829</v>
      </c>
      <c r="DF23"/>
      <c r="DG23" s="113">
        <v>44287</v>
      </c>
      <c r="DH23" s="113">
        <v>44287</v>
      </c>
      <c r="DI23" t="s">
        <v>1923</v>
      </c>
      <c r="DJ23"/>
      <c r="DK23" t="s">
        <v>1937</v>
      </c>
      <c r="DL23" t="s">
        <v>0</v>
      </c>
      <c r="DM23">
        <v>1</v>
      </c>
      <c r="DN23">
        <v>0</v>
      </c>
      <c r="DO23">
        <v>0</v>
      </c>
      <c r="DP23">
        <v>0</v>
      </c>
      <c r="DQ23">
        <v>0</v>
      </c>
      <c r="DR23">
        <v>0</v>
      </c>
      <c r="DS23">
        <v>2.923</v>
      </c>
      <c r="DT23">
        <v>0</v>
      </c>
      <c r="DU23"/>
      <c r="DV23"/>
      <c r="DW23"/>
      <c r="DX23"/>
      <c r="DY23"/>
      <c r="DZ23"/>
      <c r="EA23"/>
      <c r="EB23"/>
      <c r="EC23"/>
      <c r="ED23"/>
      <c r="EE23"/>
      <c r="EF23"/>
      <c r="EG23"/>
      <c r="EH23"/>
      <c r="EI23"/>
      <c r="EJ23"/>
      <c r="EK23"/>
      <c r="EL23"/>
      <c r="EM23"/>
      <c r="EN23"/>
      <c r="EO23">
        <v>5</v>
      </c>
      <c r="EP23">
        <v>1</v>
      </c>
      <c r="EQ23">
        <v>1</v>
      </c>
      <c r="ER23">
        <v>0</v>
      </c>
      <c r="ES23" t="s">
        <v>1829</v>
      </c>
      <c r="ET23" t="s">
        <v>1781</v>
      </c>
      <c r="EU23"/>
      <c r="EV23" s="94">
        <f t="shared" si="0"/>
        <v>1.1109999999999998</v>
      </c>
      <c r="EW23" s="94">
        <f t="shared" si="1"/>
        <v>1.06</v>
      </c>
      <c r="EX23" s="94">
        <f t="shared" si="13"/>
        <v>1.0619999999999998</v>
      </c>
      <c r="EY23" s="94">
        <f t="shared" si="2"/>
        <v>0</v>
      </c>
      <c r="EZ23" s="94">
        <f t="shared" si="3"/>
        <v>0</v>
      </c>
      <c r="FA23" s="94">
        <f t="shared" si="14"/>
        <v>0</v>
      </c>
      <c r="FB23" s="94">
        <f t="shared" si="4"/>
        <v>0</v>
      </c>
      <c r="FC23" s="94">
        <f t="shared" si="5"/>
        <v>0</v>
      </c>
      <c r="FD23" s="94">
        <f t="shared" si="15"/>
        <v>0</v>
      </c>
      <c r="FE23" s="94">
        <f t="shared" si="6"/>
        <v>0</v>
      </c>
      <c r="FF23" s="94">
        <f t="shared" si="7"/>
        <v>0</v>
      </c>
      <c r="FG23" s="94">
        <f t="shared" si="16"/>
        <v>0</v>
      </c>
      <c r="FH23" s="95">
        <f t="shared" si="17"/>
        <v>1.0776666666666666</v>
      </c>
      <c r="FI23" s="95">
        <f t="shared" si="18"/>
        <v>0</v>
      </c>
      <c r="FJ23" s="95">
        <f t="shared" si="19"/>
        <v>0</v>
      </c>
      <c r="FK23" s="95">
        <f t="shared" si="20"/>
        <v>0</v>
      </c>
      <c r="FL23" s="96">
        <f>(FH23/1000)*Parameters!$H$2</f>
        <v>3.1791166666666661E-5</v>
      </c>
      <c r="FM23" s="97">
        <f>(FI23/1000)*Parameters!$H$4</f>
        <v>0</v>
      </c>
      <c r="FN23" s="97">
        <f>(FJ23/1000)*Parameters!$H$3</f>
        <v>0</v>
      </c>
      <c r="FO23" s="97">
        <f>(FK23/1000)*Parameters!$H$5</f>
        <v>0</v>
      </c>
      <c r="FP23" s="98">
        <f t="shared" si="21"/>
        <v>3.1791166666666661E-5</v>
      </c>
      <c r="FQ23" s="99">
        <f t="shared" si="22"/>
        <v>1</v>
      </c>
      <c r="FR23" s="99">
        <f t="shared" si="22"/>
        <v>0</v>
      </c>
      <c r="FS23" s="99">
        <f t="shared" si="22"/>
        <v>0</v>
      </c>
      <c r="FT23" s="99">
        <f t="shared" si="8"/>
        <v>0</v>
      </c>
      <c r="FU23" s="100">
        <f t="shared" si="9"/>
        <v>5</v>
      </c>
      <c r="FV23" s="100">
        <f t="shared" si="10"/>
        <v>1</v>
      </c>
      <c r="FW23" s="100">
        <f t="shared" si="11"/>
        <v>1</v>
      </c>
      <c r="FX23" s="100">
        <f t="shared" si="12"/>
        <v>0</v>
      </c>
      <c r="FY23" s="100">
        <f>SUM(FU23*Parameters!$L$2,FV23*Parameters!$L$3,FW23*Parameters!$L$4,FX23*Parameters!$L$5)</f>
        <v>4.3</v>
      </c>
      <c r="FZ23" s="194">
        <f t="shared" si="23"/>
        <v>0.25062015503875967</v>
      </c>
      <c r="GA23" s="197">
        <f t="shared" si="24"/>
        <v>44290</v>
      </c>
    </row>
    <row r="24" spans="1:183" s="93" customFormat="1" ht="16">
      <c r="A24" s="113">
        <v>44283</v>
      </c>
      <c r="B24" s="113">
        <v>44283</v>
      </c>
      <c r="C24" t="s">
        <v>1938</v>
      </c>
      <c r="D24"/>
      <c r="E24" t="s">
        <v>1939</v>
      </c>
      <c r="F24">
        <v>125424722</v>
      </c>
      <c r="G24">
        <v>4.96</v>
      </c>
      <c r="H24">
        <v>0</v>
      </c>
      <c r="I24"/>
      <c r="J24"/>
      <c r="K24"/>
      <c r="L24"/>
      <c r="M24"/>
      <c r="N24"/>
      <c r="O24"/>
      <c r="P24"/>
      <c r="Q24"/>
      <c r="R24"/>
      <c r="S24">
        <v>0</v>
      </c>
      <c r="T24">
        <v>0</v>
      </c>
      <c r="U24">
        <v>0</v>
      </c>
      <c r="V24">
        <v>0</v>
      </c>
      <c r="W24"/>
      <c r="X24" t="s">
        <v>1774</v>
      </c>
      <c r="Y24"/>
      <c r="Z24" t="s">
        <v>1940</v>
      </c>
      <c r="AA24"/>
      <c r="AB24" s="113">
        <v>44284</v>
      </c>
      <c r="AC24" s="113">
        <v>44284</v>
      </c>
      <c r="AD24" t="s">
        <v>1938</v>
      </c>
      <c r="AE24"/>
      <c r="AF24" t="s">
        <v>1941</v>
      </c>
      <c r="AG24" t="s">
        <v>0</v>
      </c>
      <c r="AH24">
        <v>1</v>
      </c>
      <c r="AI24">
        <v>0</v>
      </c>
      <c r="AJ24">
        <v>0</v>
      </c>
      <c r="AK24">
        <v>0</v>
      </c>
      <c r="AL24">
        <v>0</v>
      </c>
      <c r="AM24">
        <v>0</v>
      </c>
      <c r="AN24">
        <v>3.5449999999999999</v>
      </c>
      <c r="AO24">
        <v>0</v>
      </c>
      <c r="AP24"/>
      <c r="AQ24"/>
      <c r="AR24"/>
      <c r="AS24"/>
      <c r="AT24"/>
      <c r="AU24"/>
      <c r="AV24"/>
      <c r="AW24"/>
      <c r="AX24"/>
      <c r="AY24"/>
      <c r="AZ24"/>
      <c r="BA24"/>
      <c r="BB24"/>
      <c r="BC24"/>
      <c r="BD24"/>
      <c r="BE24"/>
      <c r="BF24"/>
      <c r="BG24"/>
      <c r="BH24"/>
      <c r="BI24"/>
      <c r="BJ24">
        <v>1</v>
      </c>
      <c r="BK24">
        <v>1</v>
      </c>
      <c r="BL24">
        <v>4</v>
      </c>
      <c r="BM24">
        <v>0</v>
      </c>
      <c r="BN24" t="s">
        <v>1942</v>
      </c>
      <c r="BO24" t="s">
        <v>1943</v>
      </c>
      <c r="BP24"/>
      <c r="BQ24"/>
      <c r="BR24" s="113">
        <v>44285</v>
      </c>
      <c r="BS24" s="113">
        <v>44285</v>
      </c>
      <c r="BT24" t="s">
        <v>1938</v>
      </c>
      <c r="BU24"/>
      <c r="BV24" t="s">
        <v>1944</v>
      </c>
      <c r="BW24" t="s">
        <v>0</v>
      </c>
      <c r="BX24">
        <v>1</v>
      </c>
      <c r="BY24">
        <v>0</v>
      </c>
      <c r="BZ24">
        <v>0</v>
      </c>
      <c r="CA24">
        <v>0</v>
      </c>
      <c r="CB24">
        <v>0</v>
      </c>
      <c r="CC24">
        <v>0</v>
      </c>
      <c r="CD24">
        <v>2.0099999999999998</v>
      </c>
      <c r="CE24">
        <v>0</v>
      </c>
      <c r="CF24"/>
      <c r="CG24"/>
      <c r="CH24"/>
      <c r="CI24"/>
      <c r="CJ24"/>
      <c r="CK24"/>
      <c r="CL24"/>
      <c r="CM24"/>
      <c r="CN24"/>
      <c r="CO24"/>
      <c r="CP24"/>
      <c r="CQ24"/>
      <c r="CR24"/>
      <c r="CS24"/>
      <c r="CT24"/>
      <c r="CU24"/>
      <c r="CV24"/>
      <c r="CW24"/>
      <c r="CX24"/>
      <c r="CY24"/>
      <c r="CZ24">
        <v>1</v>
      </c>
      <c r="DA24">
        <v>1</v>
      </c>
      <c r="DB24">
        <v>4</v>
      </c>
      <c r="DC24">
        <v>0</v>
      </c>
      <c r="DD24" t="s">
        <v>1927</v>
      </c>
      <c r="DE24" t="s">
        <v>1945</v>
      </c>
      <c r="DF24"/>
      <c r="DG24" s="113">
        <v>44286</v>
      </c>
      <c r="DH24" s="113">
        <v>44286</v>
      </c>
      <c r="DI24" t="s">
        <v>1938</v>
      </c>
      <c r="DJ24"/>
      <c r="DK24" t="s">
        <v>1946</v>
      </c>
      <c r="DL24" t="s">
        <v>0</v>
      </c>
      <c r="DM24">
        <v>1</v>
      </c>
      <c r="DN24">
        <v>0</v>
      </c>
      <c r="DO24">
        <v>0</v>
      </c>
      <c r="DP24">
        <v>0</v>
      </c>
      <c r="DQ24">
        <v>0</v>
      </c>
      <c r="DR24">
        <v>0</v>
      </c>
      <c r="DS24">
        <v>1.395</v>
      </c>
      <c r="DT24">
        <v>0</v>
      </c>
      <c r="DU24"/>
      <c r="DV24"/>
      <c r="DW24"/>
      <c r="DX24"/>
      <c r="DY24"/>
      <c r="DZ24"/>
      <c r="EA24"/>
      <c r="EB24"/>
      <c r="EC24"/>
      <c r="ED24"/>
      <c r="EE24"/>
      <c r="EF24"/>
      <c r="EG24"/>
      <c r="EH24"/>
      <c r="EI24"/>
      <c r="EJ24"/>
      <c r="EK24"/>
      <c r="EL24"/>
      <c r="EM24"/>
      <c r="EN24"/>
      <c r="EO24">
        <v>1</v>
      </c>
      <c r="EP24">
        <v>1</v>
      </c>
      <c r="EQ24">
        <v>4</v>
      </c>
      <c r="ER24">
        <v>0</v>
      </c>
      <c r="ES24" t="s">
        <v>1947</v>
      </c>
      <c r="ET24" t="s">
        <v>1781</v>
      </c>
      <c r="EU24"/>
      <c r="EV24" s="94">
        <f t="shared" si="0"/>
        <v>1.415</v>
      </c>
      <c r="EW24" s="94">
        <f t="shared" si="1"/>
        <v>1.5350000000000001</v>
      </c>
      <c r="EX24" s="94">
        <f t="shared" si="13"/>
        <v>0.61499999999999977</v>
      </c>
      <c r="EY24" s="94">
        <f t="shared" si="2"/>
        <v>0</v>
      </c>
      <c r="EZ24" s="94">
        <f t="shared" si="3"/>
        <v>0</v>
      </c>
      <c r="FA24" s="94">
        <f t="shared" si="14"/>
        <v>0</v>
      </c>
      <c r="FB24" s="94">
        <f t="shared" si="4"/>
        <v>0</v>
      </c>
      <c r="FC24" s="94">
        <f t="shared" si="5"/>
        <v>0</v>
      </c>
      <c r="FD24" s="94">
        <f t="shared" si="15"/>
        <v>0</v>
      </c>
      <c r="FE24" s="94">
        <f t="shared" si="6"/>
        <v>0</v>
      </c>
      <c r="FF24" s="94">
        <f t="shared" si="7"/>
        <v>0</v>
      </c>
      <c r="FG24" s="94">
        <f t="shared" si="16"/>
        <v>0</v>
      </c>
      <c r="FH24" s="95">
        <f t="shared" si="17"/>
        <v>1.1883333333333332</v>
      </c>
      <c r="FI24" s="95">
        <f t="shared" si="18"/>
        <v>0</v>
      </c>
      <c r="FJ24" s="95">
        <f t="shared" si="19"/>
        <v>0</v>
      </c>
      <c r="FK24" s="95">
        <f t="shared" si="20"/>
        <v>0</v>
      </c>
      <c r="FL24" s="96">
        <f>(FH24/1000)*Parameters!$H$2</f>
        <v>3.5055833333333331E-5</v>
      </c>
      <c r="FM24" s="97">
        <f>(FI24/1000)*Parameters!$H$4</f>
        <v>0</v>
      </c>
      <c r="FN24" s="97">
        <f>(FJ24/1000)*Parameters!$H$3</f>
        <v>0</v>
      </c>
      <c r="FO24" s="97">
        <f>(FK24/1000)*Parameters!$H$5</f>
        <v>0</v>
      </c>
      <c r="FP24" s="98">
        <f t="shared" si="21"/>
        <v>3.5055833333333331E-5</v>
      </c>
      <c r="FQ24" s="99">
        <f t="shared" si="22"/>
        <v>1</v>
      </c>
      <c r="FR24" s="99">
        <f t="shared" si="22"/>
        <v>0</v>
      </c>
      <c r="FS24" s="99">
        <f t="shared" si="22"/>
        <v>0</v>
      </c>
      <c r="FT24" s="99">
        <f t="shared" si="8"/>
        <v>0</v>
      </c>
      <c r="FU24" s="100">
        <f t="shared" si="9"/>
        <v>1</v>
      </c>
      <c r="FV24" s="100">
        <f t="shared" si="10"/>
        <v>1</v>
      </c>
      <c r="FW24" s="100">
        <f t="shared" si="11"/>
        <v>4</v>
      </c>
      <c r="FX24" s="100">
        <f t="shared" si="12"/>
        <v>0</v>
      </c>
      <c r="FY24" s="100">
        <f>SUM(FU24*Parameters!$L$2,FV24*Parameters!$L$3,FW24*Parameters!$L$4,FX24*Parameters!$L$5)</f>
        <v>5.3</v>
      </c>
      <c r="FZ24" s="194">
        <f t="shared" si="23"/>
        <v>0.2242138364779874</v>
      </c>
      <c r="GA24" s="197">
        <f t="shared" si="24"/>
        <v>44290</v>
      </c>
    </row>
    <row r="25" spans="1:183" s="93" customFormat="1" ht="16">
      <c r="A25" s="113">
        <v>44283</v>
      </c>
      <c r="B25" s="113">
        <v>44283</v>
      </c>
      <c r="C25" t="s">
        <v>1948</v>
      </c>
      <c r="D25"/>
      <c r="E25" t="s">
        <v>1949</v>
      </c>
      <c r="F25">
        <v>137346185</v>
      </c>
      <c r="G25">
        <v>21</v>
      </c>
      <c r="H25">
        <v>0</v>
      </c>
      <c r="I25"/>
      <c r="J25"/>
      <c r="K25"/>
      <c r="L25"/>
      <c r="M25"/>
      <c r="N25"/>
      <c r="O25"/>
      <c r="P25"/>
      <c r="Q25"/>
      <c r="R25"/>
      <c r="S25">
        <v>0</v>
      </c>
      <c r="T25">
        <v>0</v>
      </c>
      <c r="U25">
        <v>0</v>
      </c>
      <c r="V25">
        <v>0</v>
      </c>
      <c r="W25"/>
      <c r="X25" t="s">
        <v>1774</v>
      </c>
      <c r="Y25"/>
      <c r="Z25" t="s">
        <v>1950</v>
      </c>
      <c r="AA25"/>
      <c r="AB25" s="113">
        <v>44284</v>
      </c>
      <c r="AC25" s="113">
        <v>44284</v>
      </c>
      <c r="AD25" t="s">
        <v>1951</v>
      </c>
      <c r="AE25"/>
      <c r="AF25" t="s">
        <v>1952</v>
      </c>
      <c r="AG25" t="s">
        <v>0</v>
      </c>
      <c r="AH25">
        <v>1</v>
      </c>
      <c r="AI25">
        <v>0</v>
      </c>
      <c r="AJ25">
        <v>0</v>
      </c>
      <c r="AK25">
        <v>0</v>
      </c>
      <c r="AL25">
        <v>0</v>
      </c>
      <c r="AM25">
        <v>0</v>
      </c>
      <c r="AN25">
        <v>19.2</v>
      </c>
      <c r="AO25">
        <v>0</v>
      </c>
      <c r="AP25"/>
      <c r="AQ25"/>
      <c r="AR25"/>
      <c r="AS25"/>
      <c r="AT25"/>
      <c r="AU25"/>
      <c r="AV25"/>
      <c r="AW25"/>
      <c r="AX25"/>
      <c r="AY25"/>
      <c r="AZ25"/>
      <c r="BA25"/>
      <c r="BB25"/>
      <c r="BC25"/>
      <c r="BD25"/>
      <c r="BE25"/>
      <c r="BF25"/>
      <c r="BG25"/>
      <c r="BH25"/>
      <c r="BI25"/>
      <c r="BJ25">
        <v>3</v>
      </c>
      <c r="BK25">
        <v>2</v>
      </c>
      <c r="BL25">
        <v>4</v>
      </c>
      <c r="BM25">
        <v>0</v>
      </c>
      <c r="BN25" t="s">
        <v>1953</v>
      </c>
      <c r="BO25" t="s">
        <v>559</v>
      </c>
      <c r="BP25"/>
      <c r="BQ25"/>
      <c r="BR25" s="113">
        <v>44285</v>
      </c>
      <c r="BS25" s="113">
        <v>44285</v>
      </c>
      <c r="BT25" t="s">
        <v>1954</v>
      </c>
      <c r="BU25"/>
      <c r="BV25" t="s">
        <v>1955</v>
      </c>
      <c r="BW25" t="s">
        <v>0</v>
      </c>
      <c r="BX25">
        <v>1</v>
      </c>
      <c r="BY25">
        <v>0</v>
      </c>
      <c r="BZ25">
        <v>0</v>
      </c>
      <c r="CA25">
        <v>0</v>
      </c>
      <c r="CB25">
        <v>0</v>
      </c>
      <c r="CC25">
        <v>0</v>
      </c>
      <c r="CD25">
        <v>18.600000000000001</v>
      </c>
      <c r="CE25">
        <v>0</v>
      </c>
      <c r="CF25"/>
      <c r="CG25"/>
      <c r="CH25"/>
      <c r="CI25"/>
      <c r="CJ25"/>
      <c r="CK25"/>
      <c r="CL25"/>
      <c r="CM25"/>
      <c r="CN25"/>
      <c r="CO25"/>
      <c r="CP25"/>
      <c r="CQ25"/>
      <c r="CR25"/>
      <c r="CS25"/>
      <c r="CT25"/>
      <c r="CU25"/>
      <c r="CV25"/>
      <c r="CW25"/>
      <c r="CX25"/>
      <c r="CY25"/>
      <c r="CZ25">
        <v>3</v>
      </c>
      <c r="DA25">
        <v>2</v>
      </c>
      <c r="DB25">
        <v>4</v>
      </c>
      <c r="DC25">
        <v>0</v>
      </c>
      <c r="DD25" t="s">
        <v>1956</v>
      </c>
      <c r="DE25" t="s">
        <v>1957</v>
      </c>
      <c r="DF25"/>
      <c r="DG25" s="113">
        <v>44286</v>
      </c>
      <c r="DH25" s="113">
        <v>44286</v>
      </c>
      <c r="DI25" t="s">
        <v>1958</v>
      </c>
      <c r="DJ25"/>
      <c r="DK25" t="s">
        <v>1956</v>
      </c>
      <c r="DL25" t="s">
        <v>0</v>
      </c>
      <c r="DM25">
        <v>1</v>
      </c>
      <c r="DN25">
        <v>0</v>
      </c>
      <c r="DO25">
        <v>0</v>
      </c>
      <c r="DP25">
        <v>0</v>
      </c>
      <c r="DQ25">
        <v>0</v>
      </c>
      <c r="DR25">
        <v>0</v>
      </c>
      <c r="DS25">
        <v>17.5</v>
      </c>
      <c r="DT25">
        <v>0</v>
      </c>
      <c r="DU25"/>
      <c r="DV25"/>
      <c r="DW25"/>
      <c r="DX25"/>
      <c r="DY25"/>
      <c r="DZ25"/>
      <c r="EA25"/>
      <c r="EB25"/>
      <c r="EC25"/>
      <c r="ED25"/>
      <c r="EE25"/>
      <c r="EF25"/>
      <c r="EG25"/>
      <c r="EH25"/>
      <c r="EI25"/>
      <c r="EJ25"/>
      <c r="EK25"/>
      <c r="EL25"/>
      <c r="EM25"/>
      <c r="EN25"/>
      <c r="EO25">
        <v>3</v>
      </c>
      <c r="EP25">
        <v>2</v>
      </c>
      <c r="EQ25">
        <v>4</v>
      </c>
      <c r="ER25">
        <v>0</v>
      </c>
      <c r="ES25" t="s">
        <v>1887</v>
      </c>
      <c r="ET25" t="s">
        <v>1861</v>
      </c>
      <c r="EU25"/>
      <c r="EV25" s="94">
        <f t="shared" si="0"/>
        <v>1.8000000000000007</v>
      </c>
      <c r="EW25" s="94">
        <f t="shared" si="1"/>
        <v>0.59999999999999787</v>
      </c>
      <c r="EX25" s="94">
        <f t="shared" si="13"/>
        <v>1.1000000000000014</v>
      </c>
      <c r="EY25" s="94">
        <f t="shared" si="2"/>
        <v>0</v>
      </c>
      <c r="EZ25" s="94">
        <f t="shared" si="3"/>
        <v>0</v>
      </c>
      <c r="FA25" s="94">
        <f t="shared" si="14"/>
        <v>0</v>
      </c>
      <c r="FB25" s="94">
        <f t="shared" si="4"/>
        <v>0</v>
      </c>
      <c r="FC25" s="94">
        <f t="shared" si="5"/>
        <v>0</v>
      </c>
      <c r="FD25" s="94">
        <f t="shared" si="15"/>
        <v>0</v>
      </c>
      <c r="FE25" s="94">
        <f t="shared" si="6"/>
        <v>0</v>
      </c>
      <c r="FF25" s="94">
        <f t="shared" si="7"/>
        <v>0</v>
      </c>
      <c r="FG25" s="94">
        <f t="shared" si="16"/>
        <v>0</v>
      </c>
      <c r="FH25" s="95">
        <f t="shared" si="17"/>
        <v>1.1666666666666667</v>
      </c>
      <c r="FI25" s="95">
        <f t="shared" si="18"/>
        <v>0</v>
      </c>
      <c r="FJ25" s="95">
        <f t="shared" si="19"/>
        <v>0</v>
      </c>
      <c r="FK25" s="95">
        <f t="shared" si="20"/>
        <v>0</v>
      </c>
      <c r="FL25" s="96">
        <f>(FH25/1000)*Parameters!$H$2</f>
        <v>3.4416666666666665E-5</v>
      </c>
      <c r="FM25" s="97">
        <f>(FI25/1000)*Parameters!$H$4</f>
        <v>0</v>
      </c>
      <c r="FN25" s="97">
        <f>(FJ25/1000)*Parameters!$H$3</f>
        <v>0</v>
      </c>
      <c r="FO25" s="97">
        <f>(FK25/1000)*Parameters!$H$5</f>
        <v>0</v>
      </c>
      <c r="FP25" s="98">
        <f t="shared" si="21"/>
        <v>3.4416666666666665E-5</v>
      </c>
      <c r="FQ25" s="99">
        <f t="shared" si="22"/>
        <v>1</v>
      </c>
      <c r="FR25" s="99">
        <f t="shared" si="22"/>
        <v>0</v>
      </c>
      <c r="FS25" s="99">
        <f t="shared" si="22"/>
        <v>0</v>
      </c>
      <c r="FT25" s="99">
        <f t="shared" si="8"/>
        <v>0</v>
      </c>
      <c r="FU25" s="100">
        <f t="shared" si="9"/>
        <v>3</v>
      </c>
      <c r="FV25" s="100">
        <f t="shared" si="10"/>
        <v>2</v>
      </c>
      <c r="FW25" s="100">
        <f t="shared" si="11"/>
        <v>4</v>
      </c>
      <c r="FX25" s="100">
        <f t="shared" si="12"/>
        <v>0</v>
      </c>
      <c r="FY25" s="100">
        <f>SUM(FU25*Parameters!$L$2,FV25*Parameters!$L$3,FW25*Parameters!$L$4,FX25*Parameters!$L$5)</f>
        <v>7.1</v>
      </c>
      <c r="FZ25" s="194">
        <f t="shared" si="23"/>
        <v>0.16431924882629109</v>
      </c>
      <c r="GA25" s="197">
        <f t="shared" si="24"/>
        <v>44290</v>
      </c>
    </row>
    <row r="26" spans="1:183" s="93" customFormat="1" ht="16">
      <c r="A26" s="113">
        <v>44283</v>
      </c>
      <c r="B26" s="113">
        <v>44283</v>
      </c>
      <c r="C26" t="s">
        <v>1948</v>
      </c>
      <c r="D26"/>
      <c r="E26" t="s">
        <v>1959</v>
      </c>
      <c r="F26">
        <v>141502310</v>
      </c>
      <c r="G26">
        <v>26</v>
      </c>
      <c r="H26">
        <v>0</v>
      </c>
      <c r="I26"/>
      <c r="J26"/>
      <c r="K26"/>
      <c r="L26"/>
      <c r="M26"/>
      <c r="N26"/>
      <c r="O26"/>
      <c r="P26"/>
      <c r="Q26"/>
      <c r="R26"/>
      <c r="S26">
        <v>0</v>
      </c>
      <c r="T26">
        <v>0</v>
      </c>
      <c r="U26">
        <v>0</v>
      </c>
      <c r="V26">
        <v>0</v>
      </c>
      <c r="W26"/>
      <c r="X26" t="s">
        <v>1774</v>
      </c>
      <c r="Y26"/>
      <c r="Z26" t="s">
        <v>1960</v>
      </c>
      <c r="AA26"/>
      <c r="AB26" s="113">
        <v>44284</v>
      </c>
      <c r="AC26" s="113">
        <v>44284</v>
      </c>
      <c r="AD26" t="s">
        <v>1954</v>
      </c>
      <c r="AE26"/>
      <c r="AF26" t="s">
        <v>1961</v>
      </c>
      <c r="AG26" t="s">
        <v>0</v>
      </c>
      <c r="AH26">
        <v>1</v>
      </c>
      <c r="AI26">
        <v>0</v>
      </c>
      <c r="AJ26">
        <v>0</v>
      </c>
      <c r="AK26">
        <v>0</v>
      </c>
      <c r="AL26">
        <v>0</v>
      </c>
      <c r="AM26">
        <v>0</v>
      </c>
      <c r="AN26">
        <v>25.08</v>
      </c>
      <c r="AO26">
        <v>0</v>
      </c>
      <c r="AP26"/>
      <c r="AQ26"/>
      <c r="AR26"/>
      <c r="AS26"/>
      <c r="AT26"/>
      <c r="AU26"/>
      <c r="AV26"/>
      <c r="AW26"/>
      <c r="AX26"/>
      <c r="AY26"/>
      <c r="AZ26"/>
      <c r="BA26"/>
      <c r="BB26"/>
      <c r="BC26"/>
      <c r="BD26"/>
      <c r="BE26"/>
      <c r="BF26"/>
      <c r="BG26"/>
      <c r="BH26"/>
      <c r="BI26"/>
      <c r="BJ26">
        <v>2</v>
      </c>
      <c r="BK26">
        <v>1</v>
      </c>
      <c r="BL26">
        <v>2</v>
      </c>
      <c r="BM26">
        <v>1</v>
      </c>
      <c r="BN26" t="s">
        <v>1962</v>
      </c>
      <c r="BO26" t="s">
        <v>1963</v>
      </c>
      <c r="BP26" t="s">
        <v>559</v>
      </c>
      <c r="BQ26"/>
      <c r="BR26" s="113">
        <v>44285</v>
      </c>
      <c r="BS26" s="113">
        <v>44285</v>
      </c>
      <c r="BT26" t="s">
        <v>1954</v>
      </c>
      <c r="BU26"/>
      <c r="BV26" t="s">
        <v>1944</v>
      </c>
      <c r="BW26" t="s">
        <v>0</v>
      </c>
      <c r="BX26">
        <v>1</v>
      </c>
      <c r="BY26">
        <v>0</v>
      </c>
      <c r="BZ26">
        <v>0</v>
      </c>
      <c r="CA26">
        <v>0</v>
      </c>
      <c r="CB26">
        <v>0</v>
      </c>
      <c r="CC26">
        <v>0</v>
      </c>
      <c r="CD26">
        <v>24.58</v>
      </c>
      <c r="CE26">
        <v>0</v>
      </c>
      <c r="CF26"/>
      <c r="CG26"/>
      <c r="CH26"/>
      <c r="CI26"/>
      <c r="CJ26"/>
      <c r="CK26"/>
      <c r="CL26"/>
      <c r="CM26"/>
      <c r="CN26"/>
      <c r="CO26"/>
      <c r="CP26"/>
      <c r="CQ26"/>
      <c r="CR26"/>
      <c r="CS26"/>
      <c r="CT26"/>
      <c r="CU26"/>
      <c r="CV26"/>
      <c r="CW26"/>
      <c r="CX26"/>
      <c r="CY26"/>
      <c r="CZ26">
        <v>2</v>
      </c>
      <c r="DA26">
        <v>1</v>
      </c>
      <c r="DB26">
        <v>2</v>
      </c>
      <c r="DC26">
        <v>1</v>
      </c>
      <c r="DD26" t="s">
        <v>1964</v>
      </c>
      <c r="DE26" t="s">
        <v>1829</v>
      </c>
      <c r="DF26"/>
      <c r="DG26" s="113">
        <v>44286</v>
      </c>
      <c r="DH26" s="113">
        <v>44286</v>
      </c>
      <c r="DI26" t="s">
        <v>1954</v>
      </c>
      <c r="DJ26"/>
      <c r="DK26" t="s">
        <v>1964</v>
      </c>
      <c r="DL26" t="s">
        <v>0</v>
      </c>
      <c r="DM26">
        <v>1</v>
      </c>
      <c r="DN26">
        <v>0</v>
      </c>
      <c r="DO26">
        <v>0</v>
      </c>
      <c r="DP26">
        <v>0</v>
      </c>
      <c r="DQ26">
        <v>0</v>
      </c>
      <c r="DR26">
        <v>0</v>
      </c>
      <c r="DS26">
        <v>23.8</v>
      </c>
      <c r="DT26">
        <v>0</v>
      </c>
      <c r="DU26"/>
      <c r="DV26"/>
      <c r="DW26"/>
      <c r="DX26"/>
      <c r="DY26"/>
      <c r="DZ26"/>
      <c r="EA26"/>
      <c r="EB26"/>
      <c r="EC26"/>
      <c r="ED26"/>
      <c r="EE26"/>
      <c r="EF26"/>
      <c r="EG26"/>
      <c r="EH26"/>
      <c r="EI26"/>
      <c r="EJ26"/>
      <c r="EK26"/>
      <c r="EL26"/>
      <c r="EM26"/>
      <c r="EN26"/>
      <c r="EO26">
        <v>2</v>
      </c>
      <c r="EP26">
        <v>1</v>
      </c>
      <c r="EQ26">
        <v>2</v>
      </c>
      <c r="ER26">
        <v>1</v>
      </c>
      <c r="ES26" t="s">
        <v>1965</v>
      </c>
      <c r="ET26" t="s">
        <v>1861</v>
      </c>
      <c r="EU26"/>
      <c r="EV26" s="94">
        <f t="shared" si="0"/>
        <v>0.92000000000000171</v>
      </c>
      <c r="EW26" s="94">
        <f t="shared" si="1"/>
        <v>0.5</v>
      </c>
      <c r="EX26" s="94">
        <f t="shared" si="13"/>
        <v>0.77999999999999758</v>
      </c>
      <c r="EY26" s="94">
        <f t="shared" si="2"/>
        <v>0</v>
      </c>
      <c r="EZ26" s="94">
        <f t="shared" si="3"/>
        <v>0</v>
      </c>
      <c r="FA26" s="94">
        <f t="shared" si="14"/>
        <v>0</v>
      </c>
      <c r="FB26" s="94">
        <f t="shared" si="4"/>
        <v>0</v>
      </c>
      <c r="FC26" s="94">
        <f t="shared" si="5"/>
        <v>0</v>
      </c>
      <c r="FD26" s="94">
        <f t="shared" si="15"/>
        <v>0</v>
      </c>
      <c r="FE26" s="94">
        <f t="shared" si="6"/>
        <v>0</v>
      </c>
      <c r="FF26" s="94">
        <f t="shared" si="7"/>
        <v>0</v>
      </c>
      <c r="FG26" s="94">
        <f t="shared" si="16"/>
        <v>0</v>
      </c>
      <c r="FH26" s="95">
        <f t="shared" si="17"/>
        <v>0.73333333333333306</v>
      </c>
      <c r="FI26" s="95">
        <f t="shared" si="18"/>
        <v>0</v>
      </c>
      <c r="FJ26" s="95">
        <f t="shared" si="19"/>
        <v>0</v>
      </c>
      <c r="FK26" s="95">
        <f t="shared" si="20"/>
        <v>0</v>
      </c>
      <c r="FL26" s="96">
        <f>(FH26/1000)*Parameters!$H$2</f>
        <v>2.1633333333333322E-5</v>
      </c>
      <c r="FM26" s="97">
        <f>(FI26/1000)*Parameters!$H$4</f>
        <v>0</v>
      </c>
      <c r="FN26" s="97">
        <f>(FJ26/1000)*Parameters!$H$3</f>
        <v>0</v>
      </c>
      <c r="FO26" s="97">
        <f>(FK26/1000)*Parameters!$H$5</f>
        <v>0</v>
      </c>
      <c r="FP26" s="98">
        <f t="shared" si="21"/>
        <v>2.1633333333333322E-5</v>
      </c>
      <c r="FQ26" s="99">
        <f t="shared" si="22"/>
        <v>1</v>
      </c>
      <c r="FR26" s="99">
        <f t="shared" si="22"/>
        <v>0</v>
      </c>
      <c r="FS26" s="99">
        <f t="shared" si="22"/>
        <v>0</v>
      </c>
      <c r="FT26" s="99">
        <f t="shared" si="8"/>
        <v>0</v>
      </c>
      <c r="FU26" s="100">
        <f t="shared" si="9"/>
        <v>2</v>
      </c>
      <c r="FV26" s="100">
        <f t="shared" si="10"/>
        <v>1</v>
      </c>
      <c r="FW26" s="100">
        <f t="shared" si="11"/>
        <v>2</v>
      </c>
      <c r="FX26" s="100">
        <f t="shared" si="12"/>
        <v>1</v>
      </c>
      <c r="FY26" s="100">
        <f>SUM(FU26*Parameters!$L$2,FV26*Parameters!$L$3,FW26*Parameters!$L$4,FX26*Parameters!$L$5)</f>
        <v>4.5999999999999996</v>
      </c>
      <c r="FZ26" s="194">
        <f t="shared" si="23"/>
        <v>0.15942028985507242</v>
      </c>
      <c r="GA26" s="197">
        <f t="shared" si="24"/>
        <v>44290</v>
      </c>
    </row>
    <row r="27" spans="1:183" s="93" customFormat="1" ht="16">
      <c r="A27" s="113">
        <v>44283</v>
      </c>
      <c r="B27" s="113">
        <v>44283</v>
      </c>
      <c r="C27" t="s">
        <v>1966</v>
      </c>
      <c r="D27"/>
      <c r="E27" t="s">
        <v>1967</v>
      </c>
      <c r="F27">
        <v>304770561</v>
      </c>
      <c r="G27">
        <v>25</v>
      </c>
      <c r="H27">
        <v>0</v>
      </c>
      <c r="I27"/>
      <c r="J27"/>
      <c r="K27"/>
      <c r="L27"/>
      <c r="M27"/>
      <c r="N27"/>
      <c r="O27"/>
      <c r="P27"/>
      <c r="Q27"/>
      <c r="R27"/>
      <c r="S27">
        <v>0</v>
      </c>
      <c r="T27">
        <v>0</v>
      </c>
      <c r="U27">
        <v>0</v>
      </c>
      <c r="V27">
        <v>0</v>
      </c>
      <c r="W27"/>
      <c r="X27" t="s">
        <v>1774</v>
      </c>
      <c r="Y27"/>
      <c r="Z27" t="s">
        <v>1968</v>
      </c>
      <c r="AA27"/>
      <c r="AB27" s="113">
        <v>44284</v>
      </c>
      <c r="AC27" s="113">
        <v>44284</v>
      </c>
      <c r="AD27" t="s">
        <v>1966</v>
      </c>
      <c r="AE27"/>
      <c r="AF27" t="s">
        <v>1969</v>
      </c>
      <c r="AG27" t="s">
        <v>0</v>
      </c>
      <c r="AH27">
        <v>1</v>
      </c>
      <c r="AI27">
        <v>0</v>
      </c>
      <c r="AJ27">
        <v>0</v>
      </c>
      <c r="AK27">
        <v>0</v>
      </c>
      <c r="AL27">
        <v>0</v>
      </c>
      <c r="AM27">
        <v>0</v>
      </c>
      <c r="AN27">
        <v>23</v>
      </c>
      <c r="AO27">
        <v>0</v>
      </c>
      <c r="AP27"/>
      <c r="AQ27"/>
      <c r="AR27"/>
      <c r="AS27"/>
      <c r="AT27"/>
      <c r="AU27"/>
      <c r="AV27"/>
      <c r="AW27"/>
      <c r="AX27"/>
      <c r="AY27"/>
      <c r="AZ27"/>
      <c r="BA27"/>
      <c r="BB27"/>
      <c r="BC27"/>
      <c r="BD27"/>
      <c r="BE27"/>
      <c r="BF27"/>
      <c r="BG27"/>
      <c r="BH27"/>
      <c r="BI27"/>
      <c r="BJ27">
        <v>6</v>
      </c>
      <c r="BK27">
        <v>3</v>
      </c>
      <c r="BL27">
        <v>2</v>
      </c>
      <c r="BM27">
        <v>0</v>
      </c>
      <c r="BN27" t="s">
        <v>1970</v>
      </c>
      <c r="BO27" t="s">
        <v>1971</v>
      </c>
      <c r="BP27" t="s">
        <v>1894</v>
      </c>
      <c r="BQ27"/>
      <c r="BR27" s="113">
        <v>44285</v>
      </c>
      <c r="BS27" s="113">
        <v>44287</v>
      </c>
      <c r="BT27" t="s">
        <v>1966</v>
      </c>
      <c r="BU27"/>
      <c r="BV27" t="s">
        <v>1972</v>
      </c>
      <c r="BW27" t="s">
        <v>0</v>
      </c>
      <c r="BX27">
        <v>1</v>
      </c>
      <c r="BY27">
        <v>0</v>
      </c>
      <c r="BZ27">
        <v>0</v>
      </c>
      <c r="CA27">
        <v>0</v>
      </c>
      <c r="CB27">
        <v>0</v>
      </c>
      <c r="CC27">
        <v>0</v>
      </c>
      <c r="CD27">
        <v>22</v>
      </c>
      <c r="CE27">
        <v>0</v>
      </c>
      <c r="CF27"/>
      <c r="CG27"/>
      <c r="CH27"/>
      <c r="CI27"/>
      <c r="CJ27"/>
      <c r="CK27"/>
      <c r="CL27"/>
      <c r="CM27"/>
      <c r="CN27"/>
      <c r="CO27"/>
      <c r="CP27"/>
      <c r="CQ27"/>
      <c r="CR27"/>
      <c r="CS27"/>
      <c r="CT27"/>
      <c r="CU27"/>
      <c r="CV27"/>
      <c r="CW27"/>
      <c r="CX27"/>
      <c r="CY27"/>
      <c r="CZ27">
        <v>6</v>
      </c>
      <c r="DA27">
        <v>3</v>
      </c>
      <c r="DB27">
        <v>2</v>
      </c>
      <c r="DC27">
        <v>0</v>
      </c>
      <c r="DD27" t="s">
        <v>1973</v>
      </c>
      <c r="DE27" t="s">
        <v>1974</v>
      </c>
      <c r="DF27"/>
      <c r="DG27" s="113">
        <v>44286</v>
      </c>
      <c r="DH27" s="113">
        <v>44286</v>
      </c>
      <c r="DI27" t="s">
        <v>1966</v>
      </c>
      <c r="DJ27"/>
      <c r="DK27" t="s">
        <v>1975</v>
      </c>
      <c r="DL27" t="s">
        <v>0</v>
      </c>
      <c r="DM27">
        <v>1</v>
      </c>
      <c r="DN27">
        <v>0</v>
      </c>
      <c r="DO27">
        <v>0</v>
      </c>
      <c r="DP27">
        <v>0</v>
      </c>
      <c r="DQ27">
        <v>0</v>
      </c>
      <c r="DR27">
        <v>0</v>
      </c>
      <c r="DS27">
        <v>21</v>
      </c>
      <c r="DT27">
        <v>0</v>
      </c>
      <c r="DU27"/>
      <c r="DV27"/>
      <c r="DW27"/>
      <c r="DX27"/>
      <c r="DY27"/>
      <c r="DZ27"/>
      <c r="EA27"/>
      <c r="EB27"/>
      <c r="EC27"/>
      <c r="ED27"/>
      <c r="EE27"/>
      <c r="EF27"/>
      <c r="EG27"/>
      <c r="EH27"/>
      <c r="EI27"/>
      <c r="EJ27"/>
      <c r="EK27"/>
      <c r="EL27"/>
      <c r="EM27"/>
      <c r="EN27"/>
      <c r="EO27">
        <v>6</v>
      </c>
      <c r="EP27">
        <v>3</v>
      </c>
      <c r="EQ27">
        <v>2</v>
      </c>
      <c r="ER27">
        <v>0</v>
      </c>
      <c r="ES27" t="s">
        <v>1976</v>
      </c>
      <c r="ET27" t="s">
        <v>1781</v>
      </c>
      <c r="EU27"/>
      <c r="EV27" s="94">
        <f t="shared" si="0"/>
        <v>2</v>
      </c>
      <c r="EW27" s="94">
        <f t="shared" si="1"/>
        <v>1</v>
      </c>
      <c r="EX27" s="94">
        <f t="shared" si="13"/>
        <v>1</v>
      </c>
      <c r="EY27" s="94">
        <f t="shared" si="2"/>
        <v>0</v>
      </c>
      <c r="EZ27" s="94">
        <f t="shared" si="3"/>
        <v>0</v>
      </c>
      <c r="FA27" s="94">
        <f t="shared" si="14"/>
        <v>0</v>
      </c>
      <c r="FB27" s="94">
        <f t="shared" si="4"/>
        <v>0</v>
      </c>
      <c r="FC27" s="94">
        <f t="shared" si="5"/>
        <v>0</v>
      </c>
      <c r="FD27" s="94">
        <f t="shared" si="15"/>
        <v>0</v>
      </c>
      <c r="FE27" s="94">
        <f t="shared" si="6"/>
        <v>0</v>
      </c>
      <c r="FF27" s="94">
        <f t="shared" si="7"/>
        <v>0</v>
      </c>
      <c r="FG27" s="94">
        <f t="shared" si="16"/>
        <v>0</v>
      </c>
      <c r="FH27" s="95">
        <f t="shared" si="17"/>
        <v>1.3333333333333333</v>
      </c>
      <c r="FI27" s="95">
        <f t="shared" si="18"/>
        <v>0</v>
      </c>
      <c r="FJ27" s="95">
        <f t="shared" si="19"/>
        <v>0</v>
      </c>
      <c r="FK27" s="95">
        <f t="shared" si="20"/>
        <v>0</v>
      </c>
      <c r="FL27" s="96">
        <f>(FH27/1000)*Parameters!$H$2</f>
        <v>3.9333333333333332E-5</v>
      </c>
      <c r="FM27" s="97">
        <f>(FI27/1000)*Parameters!$H$4</f>
        <v>0</v>
      </c>
      <c r="FN27" s="97">
        <f>(FJ27/1000)*Parameters!$H$3</f>
        <v>0</v>
      </c>
      <c r="FO27" s="97">
        <f>(FK27/1000)*Parameters!$H$5</f>
        <v>0</v>
      </c>
      <c r="FP27" s="98">
        <f t="shared" si="21"/>
        <v>3.9333333333333332E-5</v>
      </c>
      <c r="FQ27" s="99">
        <f t="shared" si="22"/>
        <v>1</v>
      </c>
      <c r="FR27" s="99">
        <f t="shared" si="22"/>
        <v>0</v>
      </c>
      <c r="FS27" s="99">
        <f t="shared" si="22"/>
        <v>0</v>
      </c>
      <c r="FT27" s="99">
        <f t="shared" si="8"/>
        <v>0</v>
      </c>
      <c r="FU27" s="100">
        <f t="shared" si="9"/>
        <v>6</v>
      </c>
      <c r="FV27" s="100">
        <f t="shared" si="10"/>
        <v>3</v>
      </c>
      <c r="FW27" s="100">
        <f t="shared" si="11"/>
        <v>2</v>
      </c>
      <c r="FX27" s="100">
        <f t="shared" si="12"/>
        <v>0</v>
      </c>
      <c r="FY27" s="100">
        <f>SUM(FU27*Parameters!$L$2,FV27*Parameters!$L$3,FW27*Parameters!$L$4,FX27*Parameters!$L$5)</f>
        <v>7.4</v>
      </c>
      <c r="FZ27" s="194">
        <f t="shared" si="23"/>
        <v>0.18018018018018017</v>
      </c>
      <c r="GA27" s="197">
        <f t="shared" si="24"/>
        <v>44290</v>
      </c>
    </row>
    <row r="28" spans="1:183" s="93" customFormat="1" ht="16">
      <c r="A28" s="113">
        <v>44283</v>
      </c>
      <c r="B28" s="113">
        <v>44283</v>
      </c>
      <c r="C28" t="s">
        <v>1977</v>
      </c>
      <c r="D28"/>
      <c r="E28" t="s">
        <v>1978</v>
      </c>
      <c r="F28">
        <v>137469867</v>
      </c>
      <c r="G28">
        <v>0.9</v>
      </c>
      <c r="H28">
        <v>0</v>
      </c>
      <c r="I28"/>
      <c r="J28"/>
      <c r="K28"/>
      <c r="L28"/>
      <c r="M28"/>
      <c r="N28"/>
      <c r="O28"/>
      <c r="P28"/>
      <c r="Q28"/>
      <c r="R28"/>
      <c r="S28">
        <v>0</v>
      </c>
      <c r="T28">
        <v>0</v>
      </c>
      <c r="U28">
        <v>0</v>
      </c>
      <c r="V28">
        <v>0</v>
      </c>
      <c r="W28"/>
      <c r="X28" t="s">
        <v>1774</v>
      </c>
      <c r="Y28"/>
      <c r="Z28" t="s">
        <v>1979</v>
      </c>
      <c r="AA28"/>
      <c r="AB28" s="113">
        <v>44284</v>
      </c>
      <c r="AC28" s="113">
        <v>44284</v>
      </c>
      <c r="AD28" t="s">
        <v>1980</v>
      </c>
      <c r="AE28"/>
      <c r="AF28" t="s">
        <v>1981</v>
      </c>
      <c r="AG28" t="s">
        <v>0</v>
      </c>
      <c r="AH28">
        <v>1</v>
      </c>
      <c r="AI28">
        <v>0</v>
      </c>
      <c r="AJ28">
        <v>0</v>
      </c>
      <c r="AK28">
        <v>0</v>
      </c>
      <c r="AL28">
        <v>0</v>
      </c>
      <c r="AM28">
        <v>0</v>
      </c>
      <c r="AN28">
        <v>0.3</v>
      </c>
      <c r="AO28">
        <v>27</v>
      </c>
      <c r="AP28"/>
      <c r="AQ28"/>
      <c r="AR28"/>
      <c r="AS28"/>
      <c r="AT28"/>
      <c r="AU28"/>
      <c r="AV28"/>
      <c r="AW28"/>
      <c r="AX28"/>
      <c r="AY28"/>
      <c r="AZ28"/>
      <c r="BA28"/>
      <c r="BB28"/>
      <c r="BC28"/>
      <c r="BD28"/>
      <c r="BE28"/>
      <c r="BF28"/>
      <c r="BG28"/>
      <c r="BH28"/>
      <c r="BI28"/>
      <c r="BJ28">
        <v>3</v>
      </c>
      <c r="BK28">
        <v>3</v>
      </c>
      <c r="BL28">
        <v>2</v>
      </c>
      <c r="BM28">
        <v>1</v>
      </c>
      <c r="BN28" t="s">
        <v>1953</v>
      </c>
      <c r="BO28" t="s">
        <v>1982</v>
      </c>
      <c r="BP28" t="s">
        <v>559</v>
      </c>
      <c r="BQ28"/>
      <c r="BR28" s="113">
        <v>44285</v>
      </c>
      <c r="BS28" s="113">
        <v>44285</v>
      </c>
      <c r="BT28" t="s">
        <v>1980</v>
      </c>
      <c r="BU28"/>
      <c r="BV28" t="s">
        <v>1983</v>
      </c>
      <c r="BW28" t="s">
        <v>0</v>
      </c>
      <c r="BX28">
        <v>1</v>
      </c>
      <c r="BY28">
        <v>0</v>
      </c>
      <c r="BZ28">
        <v>0</v>
      </c>
      <c r="CA28">
        <v>0</v>
      </c>
      <c r="CB28">
        <v>0</v>
      </c>
      <c r="CC28">
        <v>0</v>
      </c>
      <c r="CD28">
        <v>25.8</v>
      </c>
      <c r="CE28">
        <v>0</v>
      </c>
      <c r="CF28"/>
      <c r="CG28"/>
      <c r="CH28"/>
      <c r="CI28"/>
      <c r="CJ28"/>
      <c r="CK28"/>
      <c r="CL28"/>
      <c r="CM28"/>
      <c r="CN28"/>
      <c r="CO28"/>
      <c r="CP28"/>
      <c r="CQ28"/>
      <c r="CR28"/>
      <c r="CS28"/>
      <c r="CT28"/>
      <c r="CU28"/>
      <c r="CV28"/>
      <c r="CW28"/>
      <c r="CX28"/>
      <c r="CY28"/>
      <c r="CZ28">
        <v>3</v>
      </c>
      <c r="DA28">
        <v>3</v>
      </c>
      <c r="DB28">
        <v>2</v>
      </c>
      <c r="DC28">
        <v>1</v>
      </c>
      <c r="DD28" t="s">
        <v>1984</v>
      </c>
      <c r="DE28" t="s">
        <v>1829</v>
      </c>
      <c r="DF28"/>
      <c r="DG28" s="113">
        <v>44286</v>
      </c>
      <c r="DH28" s="113">
        <v>44286</v>
      </c>
      <c r="DI28" t="s">
        <v>1985</v>
      </c>
      <c r="DJ28"/>
      <c r="DK28" t="s">
        <v>1986</v>
      </c>
      <c r="DL28" t="s">
        <v>0</v>
      </c>
      <c r="DM28">
        <v>1</v>
      </c>
      <c r="DN28">
        <v>0</v>
      </c>
      <c r="DO28">
        <v>0</v>
      </c>
      <c r="DP28">
        <v>0</v>
      </c>
      <c r="DQ28">
        <v>0</v>
      </c>
      <c r="DR28">
        <v>0</v>
      </c>
      <c r="DS28">
        <v>24.83</v>
      </c>
      <c r="DT28">
        <v>0</v>
      </c>
      <c r="DU28"/>
      <c r="DV28"/>
      <c r="DW28"/>
      <c r="DX28"/>
      <c r="DY28"/>
      <c r="DZ28"/>
      <c r="EA28"/>
      <c r="EB28"/>
      <c r="EC28"/>
      <c r="ED28"/>
      <c r="EE28"/>
      <c r="EF28"/>
      <c r="EG28"/>
      <c r="EH28"/>
      <c r="EI28"/>
      <c r="EJ28"/>
      <c r="EK28"/>
      <c r="EL28"/>
      <c r="EM28"/>
      <c r="EN28"/>
      <c r="EO28">
        <v>3</v>
      </c>
      <c r="EP28">
        <v>3</v>
      </c>
      <c r="EQ28">
        <v>2</v>
      </c>
      <c r="ER28">
        <v>1</v>
      </c>
      <c r="ES28" t="s">
        <v>1829</v>
      </c>
      <c r="ET28" t="s">
        <v>1861</v>
      </c>
      <c r="EU28"/>
      <c r="EV28" s="94">
        <f t="shared" si="0"/>
        <v>0.60000000000000009</v>
      </c>
      <c r="EW28" s="94">
        <f t="shared" si="1"/>
        <v>1.5</v>
      </c>
      <c r="EX28" s="94">
        <f t="shared" si="13"/>
        <v>0.97000000000000242</v>
      </c>
      <c r="EY28" s="94">
        <f t="shared" si="2"/>
        <v>0</v>
      </c>
      <c r="EZ28" s="94">
        <f t="shared" si="3"/>
        <v>0</v>
      </c>
      <c r="FA28" s="94">
        <f t="shared" si="14"/>
        <v>0</v>
      </c>
      <c r="FB28" s="94">
        <f t="shared" si="4"/>
        <v>0</v>
      </c>
      <c r="FC28" s="94">
        <f t="shared" si="5"/>
        <v>0</v>
      </c>
      <c r="FD28" s="94">
        <f t="shared" si="15"/>
        <v>0</v>
      </c>
      <c r="FE28" s="94">
        <f t="shared" si="6"/>
        <v>0</v>
      </c>
      <c r="FF28" s="94">
        <f t="shared" si="7"/>
        <v>0</v>
      </c>
      <c r="FG28" s="94">
        <f t="shared" si="16"/>
        <v>0</v>
      </c>
      <c r="FH28" s="95">
        <f t="shared" si="17"/>
        <v>1.0233333333333341</v>
      </c>
      <c r="FI28" s="95">
        <f t="shared" si="18"/>
        <v>0</v>
      </c>
      <c r="FJ28" s="95">
        <f t="shared" si="19"/>
        <v>0</v>
      </c>
      <c r="FK28" s="95">
        <f t="shared" si="20"/>
        <v>0</v>
      </c>
      <c r="FL28" s="96">
        <f>(FH28/1000)*Parameters!$H$2</f>
        <v>3.0188333333333351E-5</v>
      </c>
      <c r="FM28" s="97">
        <f>(FI28/1000)*Parameters!$H$4</f>
        <v>0</v>
      </c>
      <c r="FN28" s="97">
        <f>(FJ28/1000)*Parameters!$H$3</f>
        <v>0</v>
      </c>
      <c r="FO28" s="97">
        <f>(FK28/1000)*Parameters!$H$5</f>
        <v>0</v>
      </c>
      <c r="FP28" s="98">
        <f t="shared" si="21"/>
        <v>3.0188333333333351E-5</v>
      </c>
      <c r="FQ28" s="99">
        <f t="shared" si="22"/>
        <v>1</v>
      </c>
      <c r="FR28" s="99">
        <f t="shared" si="22"/>
        <v>0</v>
      </c>
      <c r="FS28" s="99">
        <f t="shared" si="22"/>
        <v>0</v>
      </c>
      <c r="FT28" s="99">
        <f t="shared" si="8"/>
        <v>0</v>
      </c>
      <c r="FU28" s="100">
        <f t="shared" si="9"/>
        <v>3</v>
      </c>
      <c r="FV28" s="100">
        <f t="shared" si="10"/>
        <v>3</v>
      </c>
      <c r="FW28" s="100">
        <f t="shared" si="11"/>
        <v>2</v>
      </c>
      <c r="FX28" s="100">
        <f t="shared" si="12"/>
        <v>1</v>
      </c>
      <c r="FY28" s="100">
        <f>SUM(FU28*Parameters!$L$2,FV28*Parameters!$L$3,FW28*Parameters!$L$4,FX28*Parameters!$L$5)</f>
        <v>6.7</v>
      </c>
      <c r="FZ28" s="194">
        <f t="shared" si="23"/>
        <v>0.15273631840796031</v>
      </c>
      <c r="GA28" s="197">
        <f t="shared" si="24"/>
        <v>44290</v>
      </c>
    </row>
    <row r="29" spans="1:183" s="93" customFormat="1" ht="16">
      <c r="A29" s="113">
        <v>44283</v>
      </c>
      <c r="B29" s="113">
        <v>44283</v>
      </c>
      <c r="C29" t="s">
        <v>1389</v>
      </c>
      <c r="D29"/>
      <c r="E29" t="s">
        <v>1987</v>
      </c>
      <c r="F29">
        <v>137956579</v>
      </c>
      <c r="G29">
        <v>3.01</v>
      </c>
      <c r="H29">
        <v>0</v>
      </c>
      <c r="I29"/>
      <c r="J29"/>
      <c r="K29"/>
      <c r="L29"/>
      <c r="M29"/>
      <c r="N29"/>
      <c r="O29"/>
      <c r="P29"/>
      <c r="Q29"/>
      <c r="R29"/>
      <c r="S29">
        <v>0</v>
      </c>
      <c r="T29">
        <v>0</v>
      </c>
      <c r="U29">
        <v>0</v>
      </c>
      <c r="V29">
        <v>0</v>
      </c>
      <c r="W29"/>
      <c r="X29" t="s">
        <v>1774</v>
      </c>
      <c r="Y29"/>
      <c r="Z29" t="s">
        <v>1988</v>
      </c>
      <c r="AA29"/>
      <c r="AB29" s="113">
        <v>44284</v>
      </c>
      <c r="AC29" s="113">
        <v>44284</v>
      </c>
      <c r="AD29" t="s">
        <v>1389</v>
      </c>
      <c r="AE29"/>
      <c r="AF29" t="s">
        <v>1989</v>
      </c>
      <c r="AG29" t="s">
        <v>0</v>
      </c>
      <c r="AH29">
        <v>1</v>
      </c>
      <c r="AI29">
        <v>0</v>
      </c>
      <c r="AJ29">
        <v>0</v>
      </c>
      <c r="AK29">
        <v>0</v>
      </c>
      <c r="AL29">
        <v>0</v>
      </c>
      <c r="AM29">
        <v>0</v>
      </c>
      <c r="AN29">
        <v>2.2799999999999998</v>
      </c>
      <c r="AO29">
        <v>0</v>
      </c>
      <c r="AP29"/>
      <c r="AQ29"/>
      <c r="AR29"/>
      <c r="AS29"/>
      <c r="AT29"/>
      <c r="AU29"/>
      <c r="AV29"/>
      <c r="AW29"/>
      <c r="AX29"/>
      <c r="AY29"/>
      <c r="AZ29"/>
      <c r="BA29"/>
      <c r="BB29"/>
      <c r="BC29"/>
      <c r="BD29"/>
      <c r="BE29"/>
      <c r="BF29"/>
      <c r="BG29"/>
      <c r="BH29"/>
      <c r="BI29"/>
      <c r="BJ29">
        <v>4</v>
      </c>
      <c r="BK29">
        <v>7</v>
      </c>
      <c r="BL29">
        <v>2</v>
      </c>
      <c r="BM29">
        <v>1</v>
      </c>
      <c r="BN29" t="s">
        <v>1990</v>
      </c>
      <c r="BO29" t="s">
        <v>1790</v>
      </c>
      <c r="BP29"/>
      <c r="BQ29"/>
      <c r="BR29" s="113">
        <v>44285</v>
      </c>
      <c r="BS29" s="113">
        <v>44285</v>
      </c>
      <c r="BT29" t="s">
        <v>1389</v>
      </c>
      <c r="BU29"/>
      <c r="BV29" t="s">
        <v>1991</v>
      </c>
      <c r="BW29" t="s">
        <v>0</v>
      </c>
      <c r="BX29">
        <v>1</v>
      </c>
      <c r="BY29">
        <v>0</v>
      </c>
      <c r="BZ29">
        <v>0</v>
      </c>
      <c r="CA29">
        <v>0</v>
      </c>
      <c r="CB29">
        <v>0</v>
      </c>
      <c r="CC29">
        <v>0</v>
      </c>
      <c r="CD29">
        <v>0.82</v>
      </c>
      <c r="CE29">
        <v>7.64</v>
      </c>
      <c r="CF29"/>
      <c r="CG29"/>
      <c r="CH29"/>
      <c r="CI29"/>
      <c r="CJ29"/>
      <c r="CK29"/>
      <c r="CL29"/>
      <c r="CM29"/>
      <c r="CN29"/>
      <c r="CO29"/>
      <c r="CP29"/>
      <c r="CQ29"/>
      <c r="CR29"/>
      <c r="CS29"/>
      <c r="CT29"/>
      <c r="CU29"/>
      <c r="CV29"/>
      <c r="CW29"/>
      <c r="CX29"/>
      <c r="CY29"/>
      <c r="CZ29">
        <v>4</v>
      </c>
      <c r="DA29">
        <v>7</v>
      </c>
      <c r="DB29">
        <v>4</v>
      </c>
      <c r="DC29">
        <v>0</v>
      </c>
      <c r="DD29" t="s">
        <v>1920</v>
      </c>
      <c r="DE29" t="s">
        <v>1813</v>
      </c>
      <c r="DF29"/>
      <c r="DG29" s="113">
        <v>44286</v>
      </c>
      <c r="DH29" s="113">
        <v>44286</v>
      </c>
      <c r="DI29" t="s">
        <v>1389</v>
      </c>
      <c r="DJ29"/>
      <c r="DK29" t="s">
        <v>1992</v>
      </c>
      <c r="DL29" t="s">
        <v>0</v>
      </c>
      <c r="DM29">
        <v>1</v>
      </c>
      <c r="DN29">
        <v>0</v>
      </c>
      <c r="DO29">
        <v>0</v>
      </c>
      <c r="DP29">
        <v>0</v>
      </c>
      <c r="DQ29">
        <v>0</v>
      </c>
      <c r="DR29">
        <v>0</v>
      </c>
      <c r="DS29">
        <v>6.36</v>
      </c>
      <c r="DT29">
        <v>0</v>
      </c>
      <c r="DU29"/>
      <c r="DV29"/>
      <c r="DW29"/>
      <c r="DX29"/>
      <c r="DY29"/>
      <c r="DZ29"/>
      <c r="EA29"/>
      <c r="EB29"/>
      <c r="EC29"/>
      <c r="ED29"/>
      <c r="EE29"/>
      <c r="EF29"/>
      <c r="EG29"/>
      <c r="EH29"/>
      <c r="EI29"/>
      <c r="EJ29"/>
      <c r="EK29"/>
      <c r="EL29"/>
      <c r="EM29"/>
      <c r="EN29"/>
      <c r="EO29">
        <v>6</v>
      </c>
      <c r="EP29">
        <v>10</v>
      </c>
      <c r="EQ29">
        <v>4</v>
      </c>
      <c r="ER29">
        <v>1</v>
      </c>
      <c r="ES29" t="s">
        <v>1993</v>
      </c>
      <c r="ET29" t="s">
        <v>1781</v>
      </c>
      <c r="EU29"/>
      <c r="EV29" s="94">
        <f t="shared" si="0"/>
        <v>0.73</v>
      </c>
      <c r="EW29" s="94">
        <f t="shared" si="1"/>
        <v>1.46</v>
      </c>
      <c r="EX29" s="94">
        <f t="shared" si="13"/>
        <v>2.0999999999999988</v>
      </c>
      <c r="EY29" s="94">
        <f t="shared" si="2"/>
        <v>0</v>
      </c>
      <c r="EZ29" s="94">
        <f t="shared" si="3"/>
        <v>0</v>
      </c>
      <c r="FA29" s="94">
        <f t="shared" si="14"/>
        <v>0</v>
      </c>
      <c r="FB29" s="94">
        <f t="shared" si="4"/>
        <v>0</v>
      </c>
      <c r="FC29" s="94">
        <f t="shared" si="5"/>
        <v>0</v>
      </c>
      <c r="FD29" s="94">
        <f t="shared" si="15"/>
        <v>0</v>
      </c>
      <c r="FE29" s="94">
        <f t="shared" si="6"/>
        <v>0</v>
      </c>
      <c r="FF29" s="94">
        <f t="shared" si="7"/>
        <v>0</v>
      </c>
      <c r="FG29" s="94">
        <f t="shared" si="16"/>
        <v>0</v>
      </c>
      <c r="FH29" s="95">
        <f t="shared" si="17"/>
        <v>1.4299999999999997</v>
      </c>
      <c r="FI29" s="95">
        <f t="shared" si="18"/>
        <v>0</v>
      </c>
      <c r="FJ29" s="95">
        <f t="shared" si="19"/>
        <v>0</v>
      </c>
      <c r="FK29" s="95">
        <f t="shared" si="20"/>
        <v>0</v>
      </c>
      <c r="FL29" s="96">
        <f>(FH29/1000)*Parameters!$H$2</f>
        <v>4.218499999999999E-5</v>
      </c>
      <c r="FM29" s="97">
        <f>(FI29/1000)*Parameters!$H$4</f>
        <v>0</v>
      </c>
      <c r="FN29" s="97">
        <f>(FJ29/1000)*Parameters!$H$3</f>
        <v>0</v>
      </c>
      <c r="FO29" s="97">
        <f>(FK29/1000)*Parameters!$H$5</f>
        <v>0</v>
      </c>
      <c r="FP29" s="98">
        <f t="shared" si="21"/>
        <v>4.218499999999999E-5</v>
      </c>
      <c r="FQ29" s="99">
        <f t="shared" si="22"/>
        <v>1</v>
      </c>
      <c r="FR29" s="99">
        <f t="shared" si="22"/>
        <v>0</v>
      </c>
      <c r="FS29" s="99">
        <f t="shared" si="22"/>
        <v>0</v>
      </c>
      <c r="FT29" s="99">
        <f t="shared" si="8"/>
        <v>0</v>
      </c>
      <c r="FU29" s="100">
        <f t="shared" si="9"/>
        <v>4.666666666666667</v>
      </c>
      <c r="FV29" s="100">
        <f t="shared" si="10"/>
        <v>8</v>
      </c>
      <c r="FW29" s="100">
        <f t="shared" si="11"/>
        <v>3.3333333333333335</v>
      </c>
      <c r="FX29" s="100">
        <f t="shared" si="12"/>
        <v>0.66666666666666663</v>
      </c>
      <c r="FY29" s="100">
        <f>SUM(FU29*Parameters!$L$2,FV29*Parameters!$L$3,FW29*Parameters!$L$4,FX29*Parameters!$L$5)</f>
        <v>12.600000000000001</v>
      </c>
      <c r="FZ29" s="194">
        <f t="shared" si="23"/>
        <v>0.11349206349206346</v>
      </c>
      <c r="GA29" s="197">
        <f t="shared" si="24"/>
        <v>44290</v>
      </c>
    </row>
    <row r="30" spans="1:183" s="93" customFormat="1" ht="16">
      <c r="A30" s="113">
        <v>44283</v>
      </c>
      <c r="B30" s="113">
        <v>44283</v>
      </c>
      <c r="C30" t="s">
        <v>1844</v>
      </c>
      <c r="D30"/>
      <c r="E30" t="s">
        <v>1994</v>
      </c>
      <c r="F30">
        <v>137167368</v>
      </c>
      <c r="G30">
        <v>2.4900000000000002</v>
      </c>
      <c r="H30">
        <v>0</v>
      </c>
      <c r="I30"/>
      <c r="J30"/>
      <c r="K30"/>
      <c r="L30"/>
      <c r="M30"/>
      <c r="N30"/>
      <c r="O30"/>
      <c r="P30"/>
      <c r="Q30"/>
      <c r="R30"/>
      <c r="S30">
        <v>0</v>
      </c>
      <c r="T30">
        <v>0</v>
      </c>
      <c r="U30">
        <v>0</v>
      </c>
      <c r="V30">
        <v>0</v>
      </c>
      <c r="W30"/>
      <c r="X30" t="s">
        <v>1774</v>
      </c>
      <c r="Y30"/>
      <c r="Z30" t="s">
        <v>1995</v>
      </c>
      <c r="AA30"/>
      <c r="AB30" s="113">
        <v>44284</v>
      </c>
      <c r="AC30" s="113">
        <v>44284</v>
      </c>
      <c r="AD30" t="s">
        <v>1844</v>
      </c>
      <c r="AE30"/>
      <c r="AF30" t="s">
        <v>1996</v>
      </c>
      <c r="AG30" t="s">
        <v>0</v>
      </c>
      <c r="AH30">
        <v>1</v>
      </c>
      <c r="AI30">
        <v>0</v>
      </c>
      <c r="AJ30">
        <v>0</v>
      </c>
      <c r="AK30">
        <v>0</v>
      </c>
      <c r="AL30">
        <v>0</v>
      </c>
      <c r="AM30">
        <v>0</v>
      </c>
      <c r="AN30">
        <v>1.585</v>
      </c>
      <c r="AO30">
        <v>0</v>
      </c>
      <c r="AP30"/>
      <c r="AQ30"/>
      <c r="AR30"/>
      <c r="AS30"/>
      <c r="AT30"/>
      <c r="AU30"/>
      <c r="AV30"/>
      <c r="AW30"/>
      <c r="AX30"/>
      <c r="AY30"/>
      <c r="AZ30"/>
      <c r="BA30"/>
      <c r="BB30"/>
      <c r="BC30"/>
      <c r="BD30"/>
      <c r="BE30"/>
      <c r="BF30"/>
      <c r="BG30"/>
      <c r="BH30"/>
      <c r="BI30"/>
      <c r="BJ30">
        <v>6</v>
      </c>
      <c r="BK30">
        <v>1</v>
      </c>
      <c r="BL30">
        <v>3</v>
      </c>
      <c r="BM30">
        <v>0</v>
      </c>
      <c r="BN30" t="s">
        <v>1997</v>
      </c>
      <c r="BO30" t="s">
        <v>1829</v>
      </c>
      <c r="BP30" t="s">
        <v>559</v>
      </c>
      <c r="BQ30"/>
      <c r="BR30" s="113">
        <v>44285</v>
      </c>
      <c r="BS30" s="113">
        <v>44285</v>
      </c>
      <c r="BT30" t="s">
        <v>1844</v>
      </c>
      <c r="BU30"/>
      <c r="BV30" t="s">
        <v>1998</v>
      </c>
      <c r="BW30" t="s">
        <v>0</v>
      </c>
      <c r="BX30">
        <v>1</v>
      </c>
      <c r="BY30">
        <v>0</v>
      </c>
      <c r="BZ30">
        <v>0</v>
      </c>
      <c r="CA30">
        <v>0</v>
      </c>
      <c r="CB30">
        <v>0</v>
      </c>
      <c r="CC30">
        <v>0</v>
      </c>
      <c r="CD30">
        <v>0.72</v>
      </c>
      <c r="CE30">
        <v>0</v>
      </c>
      <c r="CF30"/>
      <c r="CG30"/>
      <c r="CH30"/>
      <c r="CI30"/>
      <c r="CJ30"/>
      <c r="CK30"/>
      <c r="CL30"/>
      <c r="CM30"/>
      <c r="CN30"/>
      <c r="CO30"/>
      <c r="CP30"/>
      <c r="CQ30"/>
      <c r="CR30"/>
      <c r="CS30"/>
      <c r="CT30"/>
      <c r="CU30"/>
      <c r="CV30"/>
      <c r="CW30"/>
      <c r="CX30"/>
      <c r="CY30"/>
      <c r="CZ30">
        <v>6</v>
      </c>
      <c r="DA30">
        <v>1</v>
      </c>
      <c r="DB30">
        <v>3</v>
      </c>
      <c r="DC30">
        <v>0</v>
      </c>
      <c r="DD30" t="s">
        <v>1956</v>
      </c>
      <c r="DE30" t="s">
        <v>1829</v>
      </c>
      <c r="DF30"/>
      <c r="DG30" s="113">
        <v>44286</v>
      </c>
      <c r="DH30" s="113">
        <v>44286</v>
      </c>
      <c r="DI30" t="s">
        <v>1844</v>
      </c>
      <c r="DJ30"/>
      <c r="DK30" t="s">
        <v>1986</v>
      </c>
      <c r="DL30" t="s">
        <v>0</v>
      </c>
      <c r="DM30">
        <v>1</v>
      </c>
      <c r="DN30">
        <v>0</v>
      </c>
      <c r="DO30">
        <v>0</v>
      </c>
      <c r="DP30">
        <v>0</v>
      </c>
      <c r="DQ30">
        <v>0</v>
      </c>
      <c r="DR30">
        <v>0</v>
      </c>
      <c r="DS30">
        <v>0.13300000000000001</v>
      </c>
      <c r="DT30">
        <v>0</v>
      </c>
      <c r="DU30"/>
      <c r="DV30"/>
      <c r="DW30"/>
      <c r="DX30"/>
      <c r="DY30"/>
      <c r="DZ30"/>
      <c r="EA30"/>
      <c r="EB30"/>
      <c r="EC30"/>
      <c r="ED30"/>
      <c r="EE30"/>
      <c r="EF30"/>
      <c r="EG30"/>
      <c r="EH30"/>
      <c r="EI30"/>
      <c r="EJ30"/>
      <c r="EK30"/>
      <c r="EL30"/>
      <c r="EM30"/>
      <c r="EN30"/>
      <c r="EO30">
        <v>6</v>
      </c>
      <c r="EP30">
        <v>1</v>
      </c>
      <c r="EQ30">
        <v>3</v>
      </c>
      <c r="ER30">
        <v>0</v>
      </c>
      <c r="ES30" t="s">
        <v>1829</v>
      </c>
      <c r="ET30" t="s">
        <v>1781</v>
      </c>
      <c r="EU30"/>
      <c r="EV30" s="94">
        <f t="shared" si="0"/>
        <v>0.90500000000000025</v>
      </c>
      <c r="EW30" s="94">
        <f t="shared" si="1"/>
        <v>0.86499999999999999</v>
      </c>
      <c r="EX30" s="94">
        <f t="shared" si="13"/>
        <v>0.58699999999999997</v>
      </c>
      <c r="EY30" s="94">
        <f t="shared" si="2"/>
        <v>0</v>
      </c>
      <c r="EZ30" s="94">
        <f t="shared" si="3"/>
        <v>0</v>
      </c>
      <c r="FA30" s="94">
        <f t="shared" si="14"/>
        <v>0</v>
      </c>
      <c r="FB30" s="94">
        <f t="shared" si="4"/>
        <v>0</v>
      </c>
      <c r="FC30" s="94">
        <f t="shared" si="5"/>
        <v>0</v>
      </c>
      <c r="FD30" s="94">
        <f t="shared" si="15"/>
        <v>0</v>
      </c>
      <c r="FE30" s="94">
        <f t="shared" si="6"/>
        <v>0</v>
      </c>
      <c r="FF30" s="94">
        <f t="shared" si="7"/>
        <v>0</v>
      </c>
      <c r="FG30" s="94">
        <f t="shared" si="16"/>
        <v>0</v>
      </c>
      <c r="FH30" s="95">
        <f t="shared" si="17"/>
        <v>0.78566666666666674</v>
      </c>
      <c r="FI30" s="95">
        <f t="shared" si="18"/>
        <v>0</v>
      </c>
      <c r="FJ30" s="95">
        <f t="shared" si="19"/>
        <v>0</v>
      </c>
      <c r="FK30" s="95">
        <f t="shared" si="20"/>
        <v>0</v>
      </c>
      <c r="FL30" s="96">
        <f>(FH30/1000)*Parameters!$H$2</f>
        <v>2.3177166666666666E-5</v>
      </c>
      <c r="FM30" s="97">
        <f>(FI30/1000)*Parameters!$H$4</f>
        <v>0</v>
      </c>
      <c r="FN30" s="97">
        <f>(FJ30/1000)*Parameters!$H$3</f>
        <v>0</v>
      </c>
      <c r="FO30" s="97">
        <f>(FK30/1000)*Parameters!$H$5</f>
        <v>0</v>
      </c>
      <c r="FP30" s="98">
        <f t="shared" si="21"/>
        <v>2.3177166666666666E-5</v>
      </c>
      <c r="FQ30" s="99">
        <f t="shared" si="22"/>
        <v>1</v>
      </c>
      <c r="FR30" s="99">
        <f t="shared" si="22"/>
        <v>0</v>
      </c>
      <c r="FS30" s="99">
        <f t="shared" si="22"/>
        <v>0</v>
      </c>
      <c r="FT30" s="99">
        <f t="shared" si="8"/>
        <v>0</v>
      </c>
      <c r="FU30" s="100">
        <f t="shared" si="9"/>
        <v>6</v>
      </c>
      <c r="FV30" s="100">
        <f t="shared" si="10"/>
        <v>1</v>
      </c>
      <c r="FW30" s="100">
        <f t="shared" si="11"/>
        <v>3</v>
      </c>
      <c r="FX30" s="100">
        <f t="shared" si="12"/>
        <v>0</v>
      </c>
      <c r="FY30" s="100">
        <f>SUM(FU30*Parameters!$L$2,FV30*Parameters!$L$3,FW30*Parameters!$L$4,FX30*Parameters!$L$5)</f>
        <v>6.8</v>
      </c>
      <c r="FZ30" s="194">
        <f t="shared" si="23"/>
        <v>0.11553921568627452</v>
      </c>
      <c r="GA30" s="197">
        <f t="shared" si="24"/>
        <v>44290</v>
      </c>
    </row>
    <row r="31" spans="1:183" s="93" customFormat="1" ht="16">
      <c r="A31" s="113">
        <v>44283</v>
      </c>
      <c r="B31" s="113">
        <v>44283</v>
      </c>
      <c r="C31" t="s">
        <v>1896</v>
      </c>
      <c r="D31"/>
      <c r="E31" t="s">
        <v>1999</v>
      </c>
      <c r="F31">
        <v>303872082</v>
      </c>
      <c r="G31">
        <v>17.37</v>
      </c>
      <c r="H31">
        <v>0</v>
      </c>
      <c r="I31"/>
      <c r="J31"/>
      <c r="K31"/>
      <c r="L31"/>
      <c r="M31"/>
      <c r="N31"/>
      <c r="O31"/>
      <c r="P31"/>
      <c r="Q31"/>
      <c r="R31"/>
      <c r="S31">
        <v>0</v>
      </c>
      <c r="T31">
        <v>0</v>
      </c>
      <c r="U31">
        <v>0</v>
      </c>
      <c r="V31">
        <v>0</v>
      </c>
      <c r="W31"/>
      <c r="X31" t="s">
        <v>1774</v>
      </c>
      <c r="Y31"/>
      <c r="Z31" t="s">
        <v>2000</v>
      </c>
      <c r="AA31"/>
      <c r="AB31" s="113">
        <v>44284</v>
      </c>
      <c r="AC31" s="113">
        <v>44284</v>
      </c>
      <c r="AD31" t="s">
        <v>2001</v>
      </c>
      <c r="AE31"/>
      <c r="AF31" t="s">
        <v>2002</v>
      </c>
      <c r="AG31" t="s">
        <v>0</v>
      </c>
      <c r="AH31">
        <v>1</v>
      </c>
      <c r="AI31">
        <v>0</v>
      </c>
      <c r="AJ31">
        <v>0</v>
      </c>
      <c r="AK31">
        <v>0</v>
      </c>
      <c r="AL31">
        <v>0</v>
      </c>
      <c r="AM31">
        <v>0</v>
      </c>
      <c r="AN31">
        <v>16</v>
      </c>
      <c r="AO31">
        <v>0</v>
      </c>
      <c r="AP31"/>
      <c r="AQ31"/>
      <c r="AR31"/>
      <c r="AS31"/>
      <c r="AT31"/>
      <c r="AU31"/>
      <c r="AV31"/>
      <c r="AW31"/>
      <c r="AX31"/>
      <c r="AY31"/>
      <c r="AZ31"/>
      <c r="BA31"/>
      <c r="BB31"/>
      <c r="BC31"/>
      <c r="BD31"/>
      <c r="BE31"/>
      <c r="BF31"/>
      <c r="BG31"/>
      <c r="BH31"/>
      <c r="BI31"/>
      <c r="BJ31">
        <v>3</v>
      </c>
      <c r="BK31">
        <v>2</v>
      </c>
      <c r="BL31">
        <v>1</v>
      </c>
      <c r="BM31">
        <v>0</v>
      </c>
      <c r="BN31" t="s">
        <v>2003</v>
      </c>
      <c r="BO31" t="s">
        <v>2004</v>
      </c>
      <c r="BP31" t="s">
        <v>1856</v>
      </c>
      <c r="BQ31"/>
      <c r="BR31" s="113">
        <v>44285</v>
      </c>
      <c r="BS31" s="113">
        <v>44285</v>
      </c>
      <c r="BT31" t="s">
        <v>2005</v>
      </c>
      <c r="BU31"/>
      <c r="BV31" t="s">
        <v>2006</v>
      </c>
      <c r="BW31" t="s">
        <v>0</v>
      </c>
      <c r="BX31">
        <v>1</v>
      </c>
      <c r="BY31">
        <v>0</v>
      </c>
      <c r="BZ31">
        <v>0</v>
      </c>
      <c r="CA31">
        <v>0</v>
      </c>
      <c r="CB31">
        <v>0</v>
      </c>
      <c r="CC31">
        <v>0</v>
      </c>
      <c r="CD31">
        <v>15.7</v>
      </c>
      <c r="CE31">
        <v>0</v>
      </c>
      <c r="CF31"/>
      <c r="CG31"/>
      <c r="CH31"/>
      <c r="CI31"/>
      <c r="CJ31"/>
      <c r="CK31"/>
      <c r="CL31"/>
      <c r="CM31"/>
      <c r="CN31"/>
      <c r="CO31"/>
      <c r="CP31"/>
      <c r="CQ31"/>
      <c r="CR31"/>
      <c r="CS31"/>
      <c r="CT31"/>
      <c r="CU31"/>
      <c r="CV31"/>
      <c r="CW31"/>
      <c r="CX31"/>
      <c r="CY31"/>
      <c r="CZ31">
        <v>3</v>
      </c>
      <c r="DA31">
        <v>2</v>
      </c>
      <c r="DB31">
        <v>1</v>
      </c>
      <c r="DC31">
        <v>0</v>
      </c>
      <c r="DD31" t="s">
        <v>2007</v>
      </c>
      <c r="DE31" t="s">
        <v>559</v>
      </c>
      <c r="DF31"/>
      <c r="DG31" s="113">
        <v>44286</v>
      </c>
      <c r="DH31" s="113">
        <v>44286</v>
      </c>
      <c r="DI31" t="s">
        <v>1915</v>
      </c>
      <c r="DJ31"/>
      <c r="DK31" t="s">
        <v>2008</v>
      </c>
      <c r="DL31" t="s">
        <v>0</v>
      </c>
      <c r="DM31">
        <v>1</v>
      </c>
      <c r="DN31">
        <v>0</v>
      </c>
      <c r="DO31">
        <v>0</v>
      </c>
      <c r="DP31">
        <v>0</v>
      </c>
      <c r="DQ31">
        <v>0</v>
      </c>
      <c r="DR31">
        <v>0</v>
      </c>
      <c r="DS31">
        <v>15.2</v>
      </c>
      <c r="DT31">
        <v>0</v>
      </c>
      <c r="DU31"/>
      <c r="DV31"/>
      <c r="DW31"/>
      <c r="DX31"/>
      <c r="DY31"/>
      <c r="DZ31"/>
      <c r="EA31"/>
      <c r="EB31"/>
      <c r="EC31"/>
      <c r="ED31"/>
      <c r="EE31"/>
      <c r="EF31"/>
      <c r="EG31"/>
      <c r="EH31"/>
      <c r="EI31"/>
      <c r="EJ31"/>
      <c r="EK31"/>
      <c r="EL31"/>
      <c r="EM31"/>
      <c r="EN31"/>
      <c r="EO31">
        <v>3</v>
      </c>
      <c r="EP31">
        <v>2</v>
      </c>
      <c r="EQ31">
        <v>1</v>
      </c>
      <c r="ER31">
        <v>0</v>
      </c>
      <c r="ES31" t="s">
        <v>1829</v>
      </c>
      <c r="ET31" t="s">
        <v>1861</v>
      </c>
      <c r="EU31"/>
      <c r="EV31" s="94">
        <f t="shared" si="0"/>
        <v>1.370000000000001</v>
      </c>
      <c r="EW31" s="94">
        <f t="shared" si="1"/>
        <v>0.30000000000000071</v>
      </c>
      <c r="EX31" s="94">
        <f t="shared" si="13"/>
        <v>0.5</v>
      </c>
      <c r="EY31" s="94">
        <f t="shared" si="2"/>
        <v>0</v>
      </c>
      <c r="EZ31" s="94">
        <f t="shared" si="3"/>
        <v>0</v>
      </c>
      <c r="FA31" s="94">
        <f t="shared" si="14"/>
        <v>0</v>
      </c>
      <c r="FB31" s="94">
        <f t="shared" si="4"/>
        <v>0</v>
      </c>
      <c r="FC31" s="94">
        <f t="shared" si="5"/>
        <v>0</v>
      </c>
      <c r="FD31" s="94">
        <f t="shared" si="15"/>
        <v>0</v>
      </c>
      <c r="FE31" s="94">
        <f t="shared" si="6"/>
        <v>0</v>
      </c>
      <c r="FF31" s="94">
        <f t="shared" si="7"/>
        <v>0</v>
      </c>
      <c r="FG31" s="94">
        <f t="shared" si="16"/>
        <v>0</v>
      </c>
      <c r="FH31" s="95">
        <f t="shared" si="17"/>
        <v>0.72333333333333394</v>
      </c>
      <c r="FI31" s="95">
        <f t="shared" si="18"/>
        <v>0</v>
      </c>
      <c r="FJ31" s="95">
        <f t="shared" si="19"/>
        <v>0</v>
      </c>
      <c r="FK31" s="95">
        <f t="shared" si="20"/>
        <v>0</v>
      </c>
      <c r="FL31" s="96">
        <f>(FH31/1000)*Parameters!$H$2</f>
        <v>2.1338333333333352E-5</v>
      </c>
      <c r="FM31" s="97">
        <f>(FI31/1000)*Parameters!$H$4</f>
        <v>0</v>
      </c>
      <c r="FN31" s="97">
        <f>(FJ31/1000)*Parameters!$H$3</f>
        <v>0</v>
      </c>
      <c r="FO31" s="97">
        <f>(FK31/1000)*Parameters!$H$5</f>
        <v>0</v>
      </c>
      <c r="FP31" s="98">
        <f t="shared" si="21"/>
        <v>2.1338333333333352E-5</v>
      </c>
      <c r="FQ31" s="99">
        <f t="shared" si="22"/>
        <v>1</v>
      </c>
      <c r="FR31" s="99">
        <f t="shared" si="22"/>
        <v>0</v>
      </c>
      <c r="FS31" s="99">
        <f t="shared" si="22"/>
        <v>0</v>
      </c>
      <c r="FT31" s="99">
        <f t="shared" si="8"/>
        <v>0</v>
      </c>
      <c r="FU31" s="100">
        <f t="shared" si="9"/>
        <v>3</v>
      </c>
      <c r="FV31" s="100">
        <f t="shared" si="10"/>
        <v>2</v>
      </c>
      <c r="FW31" s="100">
        <f t="shared" si="11"/>
        <v>1</v>
      </c>
      <c r="FX31" s="100">
        <f t="shared" si="12"/>
        <v>0</v>
      </c>
      <c r="FY31" s="100">
        <f>SUM(FU31*Parameters!$L$2,FV31*Parameters!$L$3,FW31*Parameters!$L$4,FX31*Parameters!$L$5)</f>
        <v>4.0999999999999996</v>
      </c>
      <c r="FZ31" s="194">
        <f t="shared" si="23"/>
        <v>0.17642276422764244</v>
      </c>
      <c r="GA31" s="197">
        <f t="shared" si="24"/>
        <v>44290</v>
      </c>
    </row>
    <row r="32" spans="1:183" s="93" customFormat="1" ht="16">
      <c r="A32" s="113">
        <v>44283</v>
      </c>
      <c r="B32" s="113">
        <v>44283</v>
      </c>
      <c r="C32" t="s">
        <v>1793</v>
      </c>
      <c r="D32"/>
      <c r="E32" t="s">
        <v>2009</v>
      </c>
      <c r="F32">
        <v>134682680</v>
      </c>
      <c r="G32">
        <v>1.52</v>
      </c>
      <c r="H32">
        <v>0</v>
      </c>
      <c r="I32"/>
      <c r="J32"/>
      <c r="K32"/>
      <c r="L32"/>
      <c r="M32"/>
      <c r="N32"/>
      <c r="O32"/>
      <c r="P32"/>
      <c r="Q32"/>
      <c r="R32"/>
      <c r="S32">
        <v>0</v>
      </c>
      <c r="T32">
        <v>0</v>
      </c>
      <c r="U32">
        <v>0</v>
      </c>
      <c r="V32">
        <v>0</v>
      </c>
      <c r="W32"/>
      <c r="X32" t="s">
        <v>1774</v>
      </c>
      <c r="Y32"/>
      <c r="Z32" t="s">
        <v>2010</v>
      </c>
      <c r="AA32"/>
      <c r="AB32" s="113">
        <v>44284</v>
      </c>
      <c r="AC32" s="113">
        <v>44284</v>
      </c>
      <c r="AD32" t="s">
        <v>1793</v>
      </c>
      <c r="AE32"/>
      <c r="AF32" t="s">
        <v>2011</v>
      </c>
      <c r="AG32" t="s">
        <v>0</v>
      </c>
      <c r="AH32">
        <v>1</v>
      </c>
      <c r="AI32">
        <v>0</v>
      </c>
      <c r="AJ32">
        <v>0</v>
      </c>
      <c r="AK32">
        <v>0</v>
      </c>
      <c r="AL32">
        <v>0</v>
      </c>
      <c r="AM32">
        <v>0</v>
      </c>
      <c r="AN32">
        <v>0.52</v>
      </c>
      <c r="AO32">
        <v>39.26</v>
      </c>
      <c r="AP32"/>
      <c r="AQ32"/>
      <c r="AR32"/>
      <c r="AS32"/>
      <c r="AT32"/>
      <c r="AU32"/>
      <c r="AV32"/>
      <c r="AW32"/>
      <c r="AX32"/>
      <c r="AY32"/>
      <c r="AZ32"/>
      <c r="BA32"/>
      <c r="BB32"/>
      <c r="BC32"/>
      <c r="BD32"/>
      <c r="BE32"/>
      <c r="BF32"/>
      <c r="BG32"/>
      <c r="BH32"/>
      <c r="BI32"/>
      <c r="BJ32">
        <v>5</v>
      </c>
      <c r="BK32">
        <v>1</v>
      </c>
      <c r="BL32">
        <v>1</v>
      </c>
      <c r="BM32">
        <v>0</v>
      </c>
      <c r="BN32" t="s">
        <v>2012</v>
      </c>
      <c r="BO32" t="s">
        <v>2013</v>
      </c>
      <c r="BP32"/>
      <c r="BQ32"/>
      <c r="BR32" s="113">
        <v>44285</v>
      </c>
      <c r="BS32" s="113">
        <v>44285</v>
      </c>
      <c r="BT32" t="s">
        <v>1793</v>
      </c>
      <c r="BU32"/>
      <c r="BV32" t="s">
        <v>2014</v>
      </c>
      <c r="BW32" t="s">
        <v>0</v>
      </c>
      <c r="BX32">
        <v>1</v>
      </c>
      <c r="BY32">
        <v>0</v>
      </c>
      <c r="BZ32">
        <v>0</v>
      </c>
      <c r="CA32">
        <v>0</v>
      </c>
      <c r="CB32">
        <v>0</v>
      </c>
      <c r="CC32">
        <v>0</v>
      </c>
      <c r="CD32">
        <v>38.42</v>
      </c>
      <c r="CE32">
        <v>0</v>
      </c>
      <c r="CF32"/>
      <c r="CG32"/>
      <c r="CH32"/>
      <c r="CI32"/>
      <c r="CJ32"/>
      <c r="CK32"/>
      <c r="CL32"/>
      <c r="CM32"/>
      <c r="CN32"/>
      <c r="CO32"/>
      <c r="CP32"/>
      <c r="CQ32"/>
      <c r="CR32"/>
      <c r="CS32"/>
      <c r="CT32"/>
      <c r="CU32"/>
      <c r="CV32"/>
      <c r="CW32"/>
      <c r="CX32"/>
      <c r="CY32"/>
      <c r="CZ32">
        <v>5</v>
      </c>
      <c r="DA32">
        <v>1</v>
      </c>
      <c r="DB32">
        <v>1</v>
      </c>
      <c r="DC32">
        <v>0</v>
      </c>
      <c r="DD32" t="s">
        <v>2015</v>
      </c>
      <c r="DE32" t="s">
        <v>2016</v>
      </c>
      <c r="DF32"/>
      <c r="DG32" s="113">
        <v>44286</v>
      </c>
      <c r="DH32" s="113">
        <v>44286</v>
      </c>
      <c r="DI32" t="s">
        <v>1793</v>
      </c>
      <c r="DJ32"/>
      <c r="DK32" t="s">
        <v>2008</v>
      </c>
      <c r="DL32" t="s">
        <v>0</v>
      </c>
      <c r="DM32">
        <v>1</v>
      </c>
      <c r="DN32">
        <v>0</v>
      </c>
      <c r="DO32">
        <v>0</v>
      </c>
      <c r="DP32">
        <v>0</v>
      </c>
      <c r="DQ32">
        <v>0</v>
      </c>
      <c r="DR32">
        <v>0</v>
      </c>
      <c r="DS32">
        <v>36.56</v>
      </c>
      <c r="DT32">
        <v>0</v>
      </c>
      <c r="DU32"/>
      <c r="DV32"/>
      <c r="DW32"/>
      <c r="DX32"/>
      <c r="DY32"/>
      <c r="DZ32"/>
      <c r="EA32"/>
      <c r="EB32"/>
      <c r="EC32"/>
      <c r="ED32"/>
      <c r="EE32"/>
      <c r="EF32"/>
      <c r="EG32"/>
      <c r="EH32"/>
      <c r="EI32"/>
      <c r="EJ32"/>
      <c r="EK32"/>
      <c r="EL32"/>
      <c r="EM32"/>
      <c r="EN32"/>
      <c r="EO32">
        <v>5</v>
      </c>
      <c r="EP32">
        <v>2</v>
      </c>
      <c r="EQ32">
        <v>1</v>
      </c>
      <c r="ER32">
        <v>0</v>
      </c>
      <c r="ES32" t="s">
        <v>2017</v>
      </c>
      <c r="ET32" t="s">
        <v>1781</v>
      </c>
      <c r="EU32"/>
      <c r="EV32" s="94">
        <f t="shared" si="0"/>
        <v>1</v>
      </c>
      <c r="EW32" s="94">
        <f t="shared" si="1"/>
        <v>1.3599999999999994</v>
      </c>
      <c r="EX32" s="94">
        <f t="shared" si="13"/>
        <v>1.8599999999999994</v>
      </c>
      <c r="EY32" s="94">
        <f t="shared" si="2"/>
        <v>0</v>
      </c>
      <c r="EZ32" s="94">
        <f t="shared" si="3"/>
        <v>0</v>
      </c>
      <c r="FA32" s="94">
        <f t="shared" si="14"/>
        <v>0</v>
      </c>
      <c r="FB32" s="94">
        <f t="shared" si="4"/>
        <v>0</v>
      </c>
      <c r="FC32" s="94">
        <f t="shared" si="5"/>
        <v>0</v>
      </c>
      <c r="FD32" s="94">
        <f t="shared" si="15"/>
        <v>0</v>
      </c>
      <c r="FE32" s="94">
        <f t="shared" si="6"/>
        <v>0</v>
      </c>
      <c r="FF32" s="94">
        <f t="shared" si="7"/>
        <v>0</v>
      </c>
      <c r="FG32" s="94">
        <f t="shared" si="16"/>
        <v>0</v>
      </c>
      <c r="FH32" s="95">
        <f t="shared" si="17"/>
        <v>1.4066666666666663</v>
      </c>
      <c r="FI32" s="95">
        <f t="shared" si="18"/>
        <v>0</v>
      </c>
      <c r="FJ32" s="95">
        <f t="shared" si="19"/>
        <v>0</v>
      </c>
      <c r="FK32" s="95">
        <f t="shared" si="20"/>
        <v>0</v>
      </c>
      <c r="FL32" s="96">
        <f>(FH32/1000)*Parameters!$H$2</f>
        <v>4.1496666666666652E-5</v>
      </c>
      <c r="FM32" s="97">
        <f>(FI32/1000)*Parameters!$H$4</f>
        <v>0</v>
      </c>
      <c r="FN32" s="97">
        <f>(FJ32/1000)*Parameters!$H$3</f>
        <v>0</v>
      </c>
      <c r="FO32" s="97">
        <f>(FK32/1000)*Parameters!$H$5</f>
        <v>0</v>
      </c>
      <c r="FP32" s="98">
        <f t="shared" si="21"/>
        <v>4.1496666666666652E-5</v>
      </c>
      <c r="FQ32" s="99">
        <f t="shared" si="22"/>
        <v>1</v>
      </c>
      <c r="FR32" s="99">
        <f t="shared" si="22"/>
        <v>0</v>
      </c>
      <c r="FS32" s="99">
        <f t="shared" si="22"/>
        <v>0</v>
      </c>
      <c r="FT32" s="99">
        <f t="shared" si="8"/>
        <v>0</v>
      </c>
      <c r="FU32" s="100">
        <f t="shared" si="9"/>
        <v>5</v>
      </c>
      <c r="FV32" s="100">
        <f t="shared" si="10"/>
        <v>1.3333333333333333</v>
      </c>
      <c r="FW32" s="100">
        <f t="shared" si="11"/>
        <v>1</v>
      </c>
      <c r="FX32" s="100">
        <f t="shared" si="12"/>
        <v>0</v>
      </c>
      <c r="FY32" s="100">
        <f>SUM(FU32*Parameters!$L$2,FV32*Parameters!$L$3,FW32*Parameters!$L$4,FX32*Parameters!$L$5)</f>
        <v>4.5666666666666664</v>
      </c>
      <c r="FZ32" s="194">
        <f t="shared" si="23"/>
        <v>0.30802919708029192</v>
      </c>
      <c r="GA32" s="197">
        <f t="shared" si="24"/>
        <v>44290</v>
      </c>
    </row>
    <row r="33" spans="1:183" s="93" customFormat="1" ht="16">
      <c r="A33" s="113">
        <v>44283</v>
      </c>
      <c r="B33" s="113">
        <v>44283</v>
      </c>
      <c r="C33" t="s">
        <v>2018</v>
      </c>
      <c r="D33"/>
      <c r="E33" t="s">
        <v>2019</v>
      </c>
      <c r="F33">
        <v>306266368</v>
      </c>
      <c r="G33">
        <v>9</v>
      </c>
      <c r="H33">
        <v>0</v>
      </c>
      <c r="I33"/>
      <c r="J33"/>
      <c r="K33"/>
      <c r="L33"/>
      <c r="M33"/>
      <c r="N33"/>
      <c r="O33"/>
      <c r="P33"/>
      <c r="Q33"/>
      <c r="R33"/>
      <c r="S33">
        <v>0</v>
      </c>
      <c r="T33">
        <v>0</v>
      </c>
      <c r="U33">
        <v>0</v>
      </c>
      <c r="V33">
        <v>0</v>
      </c>
      <c r="W33"/>
      <c r="X33" t="s">
        <v>1774</v>
      </c>
      <c r="Y33"/>
      <c r="Z33" t="s">
        <v>2020</v>
      </c>
      <c r="AA33"/>
      <c r="AB33" s="113">
        <v>44284</v>
      </c>
      <c r="AC33" s="113">
        <v>44284</v>
      </c>
      <c r="AD33" t="s">
        <v>1901</v>
      </c>
      <c r="AE33"/>
      <c r="AF33" t="s">
        <v>2021</v>
      </c>
      <c r="AG33" t="s">
        <v>0</v>
      </c>
      <c r="AH33">
        <v>1</v>
      </c>
      <c r="AI33">
        <v>0</v>
      </c>
      <c r="AJ33">
        <v>0</v>
      </c>
      <c r="AK33">
        <v>0</v>
      </c>
      <c r="AL33">
        <v>0</v>
      </c>
      <c r="AM33">
        <v>0</v>
      </c>
      <c r="AN33">
        <v>8.5</v>
      </c>
      <c r="AO33">
        <v>0</v>
      </c>
      <c r="AP33"/>
      <c r="AQ33"/>
      <c r="AR33"/>
      <c r="AS33"/>
      <c r="AT33"/>
      <c r="AU33"/>
      <c r="AV33"/>
      <c r="AW33"/>
      <c r="AX33"/>
      <c r="AY33"/>
      <c r="AZ33"/>
      <c r="BA33"/>
      <c r="BB33"/>
      <c r="BC33"/>
      <c r="BD33"/>
      <c r="BE33"/>
      <c r="BF33"/>
      <c r="BG33"/>
      <c r="BH33"/>
      <c r="BI33"/>
      <c r="BJ33">
        <v>3</v>
      </c>
      <c r="BK33">
        <v>2</v>
      </c>
      <c r="BL33">
        <v>2</v>
      </c>
      <c r="BM33">
        <v>1</v>
      </c>
      <c r="BN33" t="s">
        <v>2022</v>
      </c>
      <c r="BO33" t="s">
        <v>1829</v>
      </c>
      <c r="BP33" t="s">
        <v>559</v>
      </c>
      <c r="BQ33"/>
      <c r="BR33" s="113">
        <v>44285</v>
      </c>
      <c r="BS33" s="113">
        <v>44285</v>
      </c>
      <c r="BT33" t="s">
        <v>1901</v>
      </c>
      <c r="BU33"/>
      <c r="BV33" t="s">
        <v>1998</v>
      </c>
      <c r="BW33" t="s">
        <v>0</v>
      </c>
      <c r="BX33">
        <v>1</v>
      </c>
      <c r="BY33">
        <v>0</v>
      </c>
      <c r="BZ33">
        <v>0</v>
      </c>
      <c r="CA33">
        <v>0</v>
      </c>
      <c r="CB33">
        <v>0</v>
      </c>
      <c r="CC33">
        <v>0</v>
      </c>
      <c r="CD33">
        <v>7.8</v>
      </c>
      <c r="CE33">
        <v>0</v>
      </c>
      <c r="CF33"/>
      <c r="CG33"/>
      <c r="CH33"/>
      <c r="CI33"/>
      <c r="CJ33"/>
      <c r="CK33"/>
      <c r="CL33"/>
      <c r="CM33"/>
      <c r="CN33"/>
      <c r="CO33"/>
      <c r="CP33"/>
      <c r="CQ33"/>
      <c r="CR33"/>
      <c r="CS33"/>
      <c r="CT33"/>
      <c r="CU33"/>
      <c r="CV33"/>
      <c r="CW33"/>
      <c r="CX33"/>
      <c r="CY33"/>
      <c r="CZ33">
        <v>3</v>
      </c>
      <c r="DA33">
        <v>2</v>
      </c>
      <c r="DB33">
        <v>2</v>
      </c>
      <c r="DC33">
        <v>1</v>
      </c>
      <c r="DD33" t="s">
        <v>2023</v>
      </c>
      <c r="DE33" t="s">
        <v>1829</v>
      </c>
      <c r="DF33"/>
      <c r="DG33" s="113">
        <v>44286</v>
      </c>
      <c r="DH33" s="113">
        <v>44286</v>
      </c>
      <c r="DI33" t="s">
        <v>1901</v>
      </c>
      <c r="DJ33"/>
      <c r="DK33" t="s">
        <v>2024</v>
      </c>
      <c r="DL33" t="s">
        <v>0</v>
      </c>
      <c r="DM33">
        <v>1</v>
      </c>
      <c r="DN33">
        <v>0</v>
      </c>
      <c r="DO33">
        <v>0</v>
      </c>
      <c r="DP33">
        <v>0</v>
      </c>
      <c r="DQ33">
        <v>0</v>
      </c>
      <c r="DR33">
        <v>0</v>
      </c>
      <c r="DS33">
        <v>6.95</v>
      </c>
      <c r="DT33">
        <v>0</v>
      </c>
      <c r="DU33"/>
      <c r="DV33"/>
      <c r="DW33"/>
      <c r="DX33"/>
      <c r="DY33"/>
      <c r="DZ33"/>
      <c r="EA33"/>
      <c r="EB33"/>
      <c r="EC33"/>
      <c r="ED33"/>
      <c r="EE33"/>
      <c r="EF33"/>
      <c r="EG33"/>
      <c r="EH33"/>
      <c r="EI33"/>
      <c r="EJ33"/>
      <c r="EK33"/>
      <c r="EL33"/>
      <c r="EM33"/>
      <c r="EN33"/>
      <c r="EO33">
        <v>3</v>
      </c>
      <c r="EP33">
        <v>2</v>
      </c>
      <c r="EQ33">
        <v>2</v>
      </c>
      <c r="ER33">
        <v>1</v>
      </c>
      <c r="ES33" t="s">
        <v>1829</v>
      </c>
      <c r="ET33" t="s">
        <v>1861</v>
      </c>
      <c r="EU33"/>
      <c r="EV33" s="94">
        <f t="shared" si="0"/>
        <v>0.5</v>
      </c>
      <c r="EW33" s="94">
        <f t="shared" si="1"/>
        <v>0.70000000000000018</v>
      </c>
      <c r="EX33" s="94">
        <f t="shared" si="13"/>
        <v>0.84999999999999964</v>
      </c>
      <c r="EY33" s="94">
        <f t="shared" si="2"/>
        <v>0</v>
      </c>
      <c r="EZ33" s="94">
        <f t="shared" si="3"/>
        <v>0</v>
      </c>
      <c r="FA33" s="94">
        <f t="shared" si="14"/>
        <v>0</v>
      </c>
      <c r="FB33" s="94">
        <f t="shared" si="4"/>
        <v>0</v>
      </c>
      <c r="FC33" s="94">
        <f t="shared" si="5"/>
        <v>0</v>
      </c>
      <c r="FD33" s="94">
        <f t="shared" si="15"/>
        <v>0</v>
      </c>
      <c r="FE33" s="94">
        <f t="shared" si="6"/>
        <v>0</v>
      </c>
      <c r="FF33" s="94">
        <f t="shared" si="7"/>
        <v>0</v>
      </c>
      <c r="FG33" s="94">
        <f t="shared" si="16"/>
        <v>0</v>
      </c>
      <c r="FH33" s="95">
        <f t="shared" si="17"/>
        <v>0.68333333333333324</v>
      </c>
      <c r="FI33" s="95">
        <f t="shared" si="18"/>
        <v>0</v>
      </c>
      <c r="FJ33" s="95">
        <f t="shared" si="19"/>
        <v>0</v>
      </c>
      <c r="FK33" s="95">
        <f t="shared" si="20"/>
        <v>0</v>
      </c>
      <c r="FL33" s="96">
        <f>(FH33/1000)*Parameters!$H$2</f>
        <v>2.015833333333333E-5</v>
      </c>
      <c r="FM33" s="97">
        <f>(FI33/1000)*Parameters!$H$4</f>
        <v>0</v>
      </c>
      <c r="FN33" s="97">
        <f>(FJ33/1000)*Parameters!$H$3</f>
        <v>0</v>
      </c>
      <c r="FO33" s="97">
        <f>(FK33/1000)*Parameters!$H$5</f>
        <v>0</v>
      </c>
      <c r="FP33" s="98">
        <f t="shared" si="21"/>
        <v>2.015833333333333E-5</v>
      </c>
      <c r="FQ33" s="99">
        <f t="shared" si="22"/>
        <v>1</v>
      </c>
      <c r="FR33" s="99">
        <f t="shared" si="22"/>
        <v>0</v>
      </c>
      <c r="FS33" s="99">
        <f t="shared" si="22"/>
        <v>0</v>
      </c>
      <c r="FT33" s="99">
        <f t="shared" si="8"/>
        <v>0</v>
      </c>
      <c r="FU33" s="100">
        <f t="shared" si="9"/>
        <v>3</v>
      </c>
      <c r="FV33" s="100">
        <f t="shared" si="10"/>
        <v>2</v>
      </c>
      <c r="FW33" s="100">
        <f t="shared" si="11"/>
        <v>2</v>
      </c>
      <c r="FX33" s="100">
        <f t="shared" si="12"/>
        <v>1</v>
      </c>
      <c r="FY33" s="100">
        <f>SUM(FU33*Parameters!$L$2,FV33*Parameters!$L$3,FW33*Parameters!$L$4,FX33*Parameters!$L$5)</f>
        <v>5.8999999999999995</v>
      </c>
      <c r="FZ33" s="194">
        <f t="shared" si="23"/>
        <v>0.11581920903954801</v>
      </c>
      <c r="GA33" s="197">
        <f t="shared" si="24"/>
        <v>44290</v>
      </c>
    </row>
    <row r="34" spans="1:183" s="93" customFormat="1" ht="16">
      <c r="A34" s="113">
        <v>44283</v>
      </c>
      <c r="B34" s="113">
        <v>44283</v>
      </c>
      <c r="C34" t="s">
        <v>2025</v>
      </c>
      <c r="D34"/>
      <c r="E34" t="s">
        <v>2026</v>
      </c>
      <c r="F34">
        <v>132764426</v>
      </c>
      <c r="G34">
        <v>14.08</v>
      </c>
      <c r="H34">
        <v>0</v>
      </c>
      <c r="I34"/>
      <c r="J34"/>
      <c r="K34"/>
      <c r="L34"/>
      <c r="M34"/>
      <c r="N34"/>
      <c r="O34"/>
      <c r="P34"/>
      <c r="Q34"/>
      <c r="R34"/>
      <c r="S34">
        <v>0</v>
      </c>
      <c r="T34">
        <v>0</v>
      </c>
      <c r="U34">
        <v>0</v>
      </c>
      <c r="V34">
        <v>0</v>
      </c>
      <c r="W34"/>
      <c r="X34" t="s">
        <v>1774</v>
      </c>
      <c r="Y34"/>
      <c r="Z34" t="s">
        <v>2027</v>
      </c>
      <c r="AA34"/>
      <c r="AB34" s="113">
        <v>44284</v>
      </c>
      <c r="AC34" s="113">
        <v>44284</v>
      </c>
      <c r="AD34" t="s">
        <v>2025</v>
      </c>
      <c r="AE34"/>
      <c r="AF34" t="s">
        <v>2028</v>
      </c>
      <c r="AG34" t="s">
        <v>0</v>
      </c>
      <c r="AH34">
        <v>1</v>
      </c>
      <c r="AI34">
        <v>0</v>
      </c>
      <c r="AJ34">
        <v>0</v>
      </c>
      <c r="AK34">
        <v>0</v>
      </c>
      <c r="AL34">
        <v>0</v>
      </c>
      <c r="AM34">
        <v>0</v>
      </c>
      <c r="AN34">
        <v>13.7</v>
      </c>
      <c r="AO34">
        <v>0</v>
      </c>
      <c r="AP34"/>
      <c r="AQ34"/>
      <c r="AR34"/>
      <c r="AS34"/>
      <c r="AT34"/>
      <c r="AU34"/>
      <c r="AV34"/>
      <c r="AW34"/>
      <c r="AX34"/>
      <c r="AY34"/>
      <c r="AZ34"/>
      <c r="BA34"/>
      <c r="BB34"/>
      <c r="BC34"/>
      <c r="BD34"/>
      <c r="BE34"/>
      <c r="BF34"/>
      <c r="BG34"/>
      <c r="BH34"/>
      <c r="BI34"/>
      <c r="BJ34">
        <v>1</v>
      </c>
      <c r="BK34">
        <v>5</v>
      </c>
      <c r="BL34">
        <v>1</v>
      </c>
      <c r="BM34">
        <v>0</v>
      </c>
      <c r="BN34" t="s">
        <v>2014</v>
      </c>
      <c r="BO34" t="s">
        <v>1441</v>
      </c>
      <c r="BP34"/>
      <c r="BQ34"/>
      <c r="BR34" s="113">
        <v>44285</v>
      </c>
      <c r="BS34" s="113">
        <v>44337</v>
      </c>
      <c r="BT34" t="s">
        <v>2029</v>
      </c>
      <c r="BU34"/>
      <c r="BV34" t="s">
        <v>2030</v>
      </c>
      <c r="BW34" t="s">
        <v>0</v>
      </c>
      <c r="BX34">
        <v>1</v>
      </c>
      <c r="BY34">
        <v>0</v>
      </c>
      <c r="BZ34">
        <v>0</v>
      </c>
      <c r="CA34">
        <v>0</v>
      </c>
      <c r="CB34">
        <v>0</v>
      </c>
      <c r="CC34">
        <v>0</v>
      </c>
      <c r="CD34">
        <v>13.7</v>
      </c>
      <c r="CE34">
        <v>0</v>
      </c>
      <c r="CF34"/>
      <c r="CG34"/>
      <c r="CH34"/>
      <c r="CI34"/>
      <c r="CJ34"/>
      <c r="CK34"/>
      <c r="CL34"/>
      <c r="CM34"/>
      <c r="CN34"/>
      <c r="CO34"/>
      <c r="CP34"/>
      <c r="CQ34"/>
      <c r="CR34"/>
      <c r="CS34"/>
      <c r="CT34"/>
      <c r="CU34"/>
      <c r="CV34"/>
      <c r="CW34"/>
      <c r="CX34"/>
      <c r="CY34"/>
      <c r="CZ34">
        <v>5</v>
      </c>
      <c r="DA34">
        <v>1</v>
      </c>
      <c r="DB34">
        <v>1</v>
      </c>
      <c r="DC34">
        <v>0</v>
      </c>
      <c r="DD34" t="s">
        <v>2031</v>
      </c>
      <c r="DE34" t="s">
        <v>1441</v>
      </c>
      <c r="DF34"/>
      <c r="DG34" s="113">
        <v>44286</v>
      </c>
      <c r="DH34" s="113">
        <v>44286</v>
      </c>
      <c r="DI34" t="s">
        <v>2032</v>
      </c>
      <c r="DJ34"/>
      <c r="DK34" t="s">
        <v>2033</v>
      </c>
      <c r="DL34" t="s">
        <v>0</v>
      </c>
      <c r="DM34">
        <v>1</v>
      </c>
      <c r="DN34">
        <v>0</v>
      </c>
      <c r="DO34">
        <v>0</v>
      </c>
      <c r="DP34">
        <v>0</v>
      </c>
      <c r="DQ34">
        <v>0</v>
      </c>
      <c r="DR34">
        <v>0</v>
      </c>
      <c r="DS34">
        <v>11.76</v>
      </c>
      <c r="DT34">
        <v>0</v>
      </c>
      <c r="DU34"/>
      <c r="DV34"/>
      <c r="DW34"/>
      <c r="DX34"/>
      <c r="DY34"/>
      <c r="DZ34"/>
      <c r="EA34"/>
      <c r="EB34"/>
      <c r="EC34"/>
      <c r="ED34"/>
      <c r="EE34"/>
      <c r="EF34"/>
      <c r="EG34"/>
      <c r="EH34"/>
      <c r="EI34"/>
      <c r="EJ34"/>
      <c r="EK34"/>
      <c r="EL34"/>
      <c r="EM34"/>
      <c r="EN34"/>
      <c r="EO34">
        <v>5</v>
      </c>
      <c r="EP34">
        <v>1</v>
      </c>
      <c r="EQ34">
        <v>1</v>
      </c>
      <c r="ER34">
        <v>0</v>
      </c>
      <c r="ES34" t="s">
        <v>1441</v>
      </c>
      <c r="ET34" t="s">
        <v>1781</v>
      </c>
      <c r="EU34"/>
      <c r="EV34" s="94">
        <f t="shared" si="0"/>
        <v>0.38000000000000078</v>
      </c>
      <c r="EW34" s="94">
        <f t="shared" si="1"/>
        <v>0</v>
      </c>
      <c r="EX34" s="94">
        <f t="shared" si="13"/>
        <v>1.9399999999999995</v>
      </c>
      <c r="EY34" s="94">
        <f t="shared" si="2"/>
        <v>0</v>
      </c>
      <c r="EZ34" s="94">
        <f t="shared" si="3"/>
        <v>0</v>
      </c>
      <c r="FA34" s="94">
        <f t="shared" si="14"/>
        <v>0</v>
      </c>
      <c r="FB34" s="94">
        <f t="shared" si="4"/>
        <v>0</v>
      </c>
      <c r="FC34" s="94">
        <f t="shared" si="5"/>
        <v>0</v>
      </c>
      <c r="FD34" s="94">
        <f t="shared" si="15"/>
        <v>0</v>
      </c>
      <c r="FE34" s="94">
        <f t="shared" si="6"/>
        <v>0</v>
      </c>
      <c r="FF34" s="94">
        <f t="shared" si="7"/>
        <v>0</v>
      </c>
      <c r="FG34" s="94">
        <f t="shared" si="16"/>
        <v>0</v>
      </c>
      <c r="FH34" s="95">
        <f t="shared" si="17"/>
        <v>0.77333333333333343</v>
      </c>
      <c r="FI34" s="95">
        <f t="shared" si="18"/>
        <v>0</v>
      </c>
      <c r="FJ34" s="95">
        <f t="shared" si="19"/>
        <v>0</v>
      </c>
      <c r="FK34" s="95">
        <f t="shared" si="20"/>
        <v>0</v>
      </c>
      <c r="FL34" s="96">
        <f>(FH34/1000)*Parameters!$H$2</f>
        <v>2.2813333333333334E-5</v>
      </c>
      <c r="FM34" s="97">
        <f>(FI34/1000)*Parameters!$H$4</f>
        <v>0</v>
      </c>
      <c r="FN34" s="97">
        <f>(FJ34/1000)*Parameters!$H$3</f>
        <v>0</v>
      </c>
      <c r="FO34" s="97">
        <f>(FK34/1000)*Parameters!$H$5</f>
        <v>0</v>
      </c>
      <c r="FP34" s="98">
        <f t="shared" si="21"/>
        <v>2.2813333333333334E-5</v>
      </c>
      <c r="FQ34" s="99">
        <f t="shared" si="22"/>
        <v>1</v>
      </c>
      <c r="FR34" s="99">
        <f t="shared" si="22"/>
        <v>0</v>
      </c>
      <c r="FS34" s="99">
        <f t="shared" si="22"/>
        <v>0</v>
      </c>
      <c r="FT34" s="99">
        <f t="shared" si="8"/>
        <v>0</v>
      </c>
      <c r="FU34" s="100">
        <f t="shared" si="9"/>
        <v>3.6666666666666665</v>
      </c>
      <c r="FV34" s="100">
        <f t="shared" si="10"/>
        <v>2.3333333333333335</v>
      </c>
      <c r="FW34" s="100">
        <f t="shared" si="11"/>
        <v>1</v>
      </c>
      <c r="FX34" s="100">
        <f t="shared" si="12"/>
        <v>0</v>
      </c>
      <c r="FY34" s="100">
        <f>SUM(FU34*Parameters!$L$2,FV34*Parameters!$L$3,FW34*Parameters!$L$4,FX34*Parameters!$L$5)</f>
        <v>4.7</v>
      </c>
      <c r="FZ34" s="194">
        <f t="shared" si="23"/>
        <v>0.1645390070921986</v>
      </c>
      <c r="GA34" s="197">
        <f t="shared" si="24"/>
        <v>44290</v>
      </c>
    </row>
    <row r="35" spans="1:183" s="93" customFormat="1" ht="16">
      <c r="A35" s="113">
        <v>44283</v>
      </c>
      <c r="B35" s="113">
        <v>44283</v>
      </c>
      <c r="C35" t="s">
        <v>2034</v>
      </c>
      <c r="D35"/>
      <c r="E35" t="s">
        <v>2035</v>
      </c>
      <c r="F35">
        <v>135768361</v>
      </c>
      <c r="G35">
        <v>9.8450000000000006</v>
      </c>
      <c r="H35">
        <v>0</v>
      </c>
      <c r="I35"/>
      <c r="J35"/>
      <c r="K35"/>
      <c r="L35"/>
      <c r="M35"/>
      <c r="N35"/>
      <c r="O35"/>
      <c r="P35"/>
      <c r="Q35"/>
      <c r="R35"/>
      <c r="S35">
        <v>0</v>
      </c>
      <c r="T35">
        <v>0</v>
      </c>
      <c r="U35">
        <v>0</v>
      </c>
      <c r="V35">
        <v>0</v>
      </c>
      <c r="W35"/>
      <c r="X35" t="s">
        <v>1774</v>
      </c>
      <c r="Y35"/>
      <c r="Z35" t="s">
        <v>2036</v>
      </c>
      <c r="AA35"/>
      <c r="AB35" s="113">
        <v>44284</v>
      </c>
      <c r="AC35" s="113">
        <v>44284</v>
      </c>
      <c r="AD35" t="s">
        <v>2037</v>
      </c>
      <c r="AE35"/>
      <c r="AF35" t="s">
        <v>2038</v>
      </c>
      <c r="AG35" t="s">
        <v>0</v>
      </c>
      <c r="AH35">
        <v>1</v>
      </c>
      <c r="AI35">
        <v>0</v>
      </c>
      <c r="AJ35">
        <v>0</v>
      </c>
      <c r="AK35">
        <v>0</v>
      </c>
      <c r="AL35">
        <v>0</v>
      </c>
      <c r="AM35">
        <v>0</v>
      </c>
      <c r="AN35">
        <v>9</v>
      </c>
      <c r="AO35">
        <v>0</v>
      </c>
      <c r="AP35"/>
      <c r="AQ35"/>
      <c r="AR35"/>
      <c r="AS35"/>
      <c r="AT35"/>
      <c r="AU35"/>
      <c r="AV35"/>
      <c r="AW35"/>
      <c r="AX35"/>
      <c r="AY35"/>
      <c r="AZ35"/>
      <c r="BA35"/>
      <c r="BB35"/>
      <c r="BC35"/>
      <c r="BD35"/>
      <c r="BE35"/>
      <c r="BF35"/>
      <c r="BG35"/>
      <c r="BH35"/>
      <c r="BI35"/>
      <c r="BJ35">
        <v>3</v>
      </c>
      <c r="BK35">
        <v>3</v>
      </c>
      <c r="BL35">
        <v>4</v>
      </c>
      <c r="BM35">
        <v>1</v>
      </c>
      <c r="BN35" t="s">
        <v>2039</v>
      </c>
      <c r="BO35" t="s">
        <v>2040</v>
      </c>
      <c r="BP35" t="s">
        <v>2041</v>
      </c>
      <c r="BQ35"/>
      <c r="BR35" s="113">
        <v>44285</v>
      </c>
      <c r="BS35" s="113">
        <v>44285</v>
      </c>
      <c r="BT35" t="s">
        <v>2042</v>
      </c>
      <c r="BU35"/>
      <c r="BV35" t="s">
        <v>2043</v>
      </c>
      <c r="BW35" t="s">
        <v>0</v>
      </c>
      <c r="BX35">
        <v>1</v>
      </c>
      <c r="BY35">
        <v>0</v>
      </c>
      <c r="BZ35">
        <v>0</v>
      </c>
      <c r="CA35">
        <v>0</v>
      </c>
      <c r="CB35">
        <v>0</v>
      </c>
      <c r="CC35">
        <v>0</v>
      </c>
      <c r="CD35">
        <v>8.1</v>
      </c>
      <c r="CE35">
        <v>0</v>
      </c>
      <c r="CF35"/>
      <c r="CG35"/>
      <c r="CH35"/>
      <c r="CI35"/>
      <c r="CJ35"/>
      <c r="CK35"/>
      <c r="CL35"/>
      <c r="CM35"/>
      <c r="CN35"/>
      <c r="CO35"/>
      <c r="CP35"/>
      <c r="CQ35"/>
      <c r="CR35"/>
      <c r="CS35"/>
      <c r="CT35"/>
      <c r="CU35"/>
      <c r="CV35"/>
      <c r="CW35"/>
      <c r="CX35"/>
      <c r="CY35"/>
      <c r="CZ35">
        <v>3</v>
      </c>
      <c r="DA35">
        <v>3</v>
      </c>
      <c r="DB35">
        <v>4</v>
      </c>
      <c r="DC35">
        <v>1</v>
      </c>
      <c r="DD35" t="s">
        <v>1920</v>
      </c>
      <c r="DE35" t="s">
        <v>2044</v>
      </c>
      <c r="DF35"/>
      <c r="DG35" s="113">
        <v>44286</v>
      </c>
      <c r="DH35" s="113">
        <v>44286</v>
      </c>
      <c r="DI35" t="s">
        <v>1958</v>
      </c>
      <c r="DJ35"/>
      <c r="DK35" t="s">
        <v>2045</v>
      </c>
      <c r="DL35" t="s">
        <v>0</v>
      </c>
      <c r="DM35">
        <v>1</v>
      </c>
      <c r="DN35">
        <v>0</v>
      </c>
      <c r="DO35">
        <v>0</v>
      </c>
      <c r="DP35">
        <v>0</v>
      </c>
      <c r="DQ35">
        <v>0</v>
      </c>
      <c r="DR35">
        <v>0</v>
      </c>
      <c r="DS35">
        <v>7.2</v>
      </c>
      <c r="DT35">
        <v>0</v>
      </c>
      <c r="DU35"/>
      <c r="DV35"/>
      <c r="DW35"/>
      <c r="DX35"/>
      <c r="DY35"/>
      <c r="DZ35"/>
      <c r="EA35"/>
      <c r="EB35"/>
      <c r="EC35"/>
      <c r="ED35"/>
      <c r="EE35"/>
      <c r="EF35"/>
      <c r="EG35"/>
      <c r="EH35"/>
      <c r="EI35"/>
      <c r="EJ35"/>
      <c r="EK35"/>
      <c r="EL35"/>
      <c r="EM35"/>
      <c r="EN35"/>
      <c r="EO35">
        <v>3</v>
      </c>
      <c r="EP35">
        <v>3</v>
      </c>
      <c r="EQ35">
        <v>4</v>
      </c>
      <c r="ER35">
        <v>1</v>
      </c>
      <c r="ES35" t="s">
        <v>1982</v>
      </c>
      <c r="ET35" t="s">
        <v>1861</v>
      </c>
      <c r="EU35"/>
      <c r="EV35" s="94">
        <f t="shared" ref="EV35:EV62" si="25">G35-AN35</f>
        <v>0.84500000000000064</v>
      </c>
      <c r="EW35" s="94">
        <f t="shared" ref="EW35:EW62" si="26">AN35+AO35-CD35</f>
        <v>0.90000000000000036</v>
      </c>
      <c r="EX35" s="94">
        <f t="shared" si="13"/>
        <v>0.89999999999999947</v>
      </c>
      <c r="EY35" s="94">
        <f t="shared" ref="EY35:EY62" si="27">H35-AP35</f>
        <v>0</v>
      </c>
      <c r="EZ35" s="94">
        <f t="shared" ref="EZ35:EZ62" si="28">AP35+AQ35-CF35</f>
        <v>0</v>
      </c>
      <c r="FA35" s="94">
        <f t="shared" si="14"/>
        <v>0</v>
      </c>
      <c r="FB35" s="94">
        <f t="shared" ref="FB35:FB62" si="29">U35-BE35</f>
        <v>0</v>
      </c>
      <c r="FC35" s="94">
        <f t="shared" ref="FC35:FC62" si="30">BE35+BF35-CU35</f>
        <v>0</v>
      </c>
      <c r="FD35" s="94">
        <f t="shared" si="15"/>
        <v>0</v>
      </c>
      <c r="FE35" s="94">
        <f t="shared" ref="FE35:FE62" si="31">T35-BC35</f>
        <v>0</v>
      </c>
      <c r="FF35" s="94">
        <f t="shared" ref="FF35:FF62" si="32">BC35+BD35-CS35</f>
        <v>0</v>
      </c>
      <c r="FG35" s="94">
        <f t="shared" si="16"/>
        <v>0</v>
      </c>
      <c r="FH35" s="95">
        <f t="shared" si="17"/>
        <v>0.88166666666666682</v>
      </c>
      <c r="FI35" s="95">
        <f t="shared" si="18"/>
        <v>0</v>
      </c>
      <c r="FJ35" s="95">
        <f t="shared" si="19"/>
        <v>0</v>
      </c>
      <c r="FK35" s="95">
        <f t="shared" si="20"/>
        <v>0</v>
      </c>
      <c r="FL35" s="96">
        <f>(FH35/1000)*Parameters!$H$2</f>
        <v>2.6009166666666668E-5</v>
      </c>
      <c r="FM35" s="97">
        <f>(FI35/1000)*Parameters!$H$4</f>
        <v>0</v>
      </c>
      <c r="FN35" s="97">
        <f>(FJ35/1000)*Parameters!$H$3</f>
        <v>0</v>
      </c>
      <c r="FO35" s="97">
        <f>(FK35/1000)*Parameters!$H$5</f>
        <v>0</v>
      </c>
      <c r="FP35" s="98">
        <f t="shared" si="21"/>
        <v>2.6009166666666668E-5</v>
      </c>
      <c r="FQ35" s="99">
        <f t="shared" si="22"/>
        <v>1</v>
      </c>
      <c r="FR35" s="99">
        <f t="shared" si="22"/>
        <v>0</v>
      </c>
      <c r="FS35" s="99">
        <f t="shared" si="22"/>
        <v>0</v>
      </c>
      <c r="FT35" s="99">
        <f t="shared" si="8"/>
        <v>0</v>
      </c>
      <c r="FU35" s="100">
        <f t="shared" ref="FU35:FU62" si="33">AVERAGE(BJ35,CZ35,EO35)</f>
        <v>3</v>
      </c>
      <c r="FV35" s="100">
        <f t="shared" ref="FV35:FV62" si="34">AVERAGE(BK35,DA35,EP35)</f>
        <v>3</v>
      </c>
      <c r="FW35" s="100">
        <f t="shared" ref="FW35:FW62" si="35">AVERAGE(BL35,DB35,EQ35)</f>
        <v>4</v>
      </c>
      <c r="FX35" s="100">
        <f t="shared" ref="FX35:FX62" si="36">AVERAGE(BM35,DC35,ER35)</f>
        <v>1</v>
      </c>
      <c r="FY35" s="100">
        <f>SUM(FU35*Parameters!$L$2,FV35*Parameters!$L$3,FW35*Parameters!$L$4,FX35*Parameters!$L$5)</f>
        <v>8.7000000000000011</v>
      </c>
      <c r="FZ35" s="194">
        <f t="shared" si="23"/>
        <v>0.10134099616858239</v>
      </c>
      <c r="GA35" s="197">
        <f t="shared" si="24"/>
        <v>44290</v>
      </c>
    </row>
    <row r="36" spans="1:183" s="93" customFormat="1" ht="16">
      <c r="A36" s="113">
        <v>44283</v>
      </c>
      <c r="B36" s="113">
        <v>44283</v>
      </c>
      <c r="C36" t="s">
        <v>1844</v>
      </c>
      <c r="D36"/>
      <c r="E36" t="s">
        <v>2046</v>
      </c>
      <c r="F36">
        <v>140832748</v>
      </c>
      <c r="G36">
        <v>13.77</v>
      </c>
      <c r="H36">
        <v>0</v>
      </c>
      <c r="I36"/>
      <c r="J36"/>
      <c r="K36"/>
      <c r="L36"/>
      <c r="M36"/>
      <c r="N36"/>
      <c r="O36"/>
      <c r="P36"/>
      <c r="Q36"/>
      <c r="R36"/>
      <c r="S36">
        <v>0</v>
      </c>
      <c r="T36">
        <v>0</v>
      </c>
      <c r="U36">
        <v>0</v>
      </c>
      <c r="V36">
        <v>0</v>
      </c>
      <c r="W36"/>
      <c r="X36" t="s">
        <v>1774</v>
      </c>
      <c r="Y36"/>
      <c r="Z36" t="s">
        <v>2047</v>
      </c>
      <c r="AA36"/>
      <c r="AB36" s="113">
        <v>44284</v>
      </c>
      <c r="AC36" s="113">
        <v>44284</v>
      </c>
      <c r="AD36" t="s">
        <v>1844</v>
      </c>
      <c r="AE36"/>
      <c r="AF36" t="s">
        <v>2048</v>
      </c>
      <c r="AG36" t="s">
        <v>0</v>
      </c>
      <c r="AH36">
        <v>1</v>
      </c>
      <c r="AI36">
        <v>0</v>
      </c>
      <c r="AJ36">
        <v>0</v>
      </c>
      <c r="AK36">
        <v>0</v>
      </c>
      <c r="AL36">
        <v>0</v>
      </c>
      <c r="AM36">
        <v>0</v>
      </c>
      <c r="AN36">
        <v>12.36</v>
      </c>
      <c r="AO36">
        <v>0</v>
      </c>
      <c r="AP36"/>
      <c r="AQ36"/>
      <c r="AR36"/>
      <c r="AS36"/>
      <c r="AT36"/>
      <c r="AU36"/>
      <c r="AV36"/>
      <c r="AW36"/>
      <c r="AX36"/>
      <c r="AY36"/>
      <c r="AZ36"/>
      <c r="BA36"/>
      <c r="BB36"/>
      <c r="BC36"/>
      <c r="BD36"/>
      <c r="BE36"/>
      <c r="BF36"/>
      <c r="BG36"/>
      <c r="BH36"/>
      <c r="BI36"/>
      <c r="BJ36">
        <v>3</v>
      </c>
      <c r="BK36">
        <v>1</v>
      </c>
      <c r="BL36">
        <v>3</v>
      </c>
      <c r="BM36">
        <v>0</v>
      </c>
      <c r="BN36" t="s">
        <v>2049</v>
      </c>
      <c r="BO36" t="s">
        <v>1829</v>
      </c>
      <c r="BP36" t="s">
        <v>559</v>
      </c>
      <c r="BQ36"/>
      <c r="BR36" s="113">
        <v>44285</v>
      </c>
      <c r="BS36" s="113">
        <v>44285</v>
      </c>
      <c r="BT36" t="s">
        <v>1844</v>
      </c>
      <c r="BU36"/>
      <c r="BV36" t="s">
        <v>2050</v>
      </c>
      <c r="BW36" t="s">
        <v>0</v>
      </c>
      <c r="BX36">
        <v>1</v>
      </c>
      <c r="BY36">
        <v>0</v>
      </c>
      <c r="BZ36">
        <v>0</v>
      </c>
      <c r="CA36">
        <v>0</v>
      </c>
      <c r="CB36">
        <v>0</v>
      </c>
      <c r="CC36">
        <v>0</v>
      </c>
      <c r="CD36">
        <v>11.12</v>
      </c>
      <c r="CE36">
        <v>0</v>
      </c>
      <c r="CF36"/>
      <c r="CG36"/>
      <c r="CH36"/>
      <c r="CI36"/>
      <c r="CJ36"/>
      <c r="CK36"/>
      <c r="CL36"/>
      <c r="CM36"/>
      <c r="CN36"/>
      <c r="CO36"/>
      <c r="CP36"/>
      <c r="CQ36"/>
      <c r="CR36"/>
      <c r="CS36"/>
      <c r="CT36"/>
      <c r="CU36"/>
      <c r="CV36"/>
      <c r="CW36"/>
      <c r="CX36"/>
      <c r="CY36"/>
      <c r="CZ36">
        <v>3</v>
      </c>
      <c r="DA36">
        <v>1</v>
      </c>
      <c r="DB36">
        <v>3</v>
      </c>
      <c r="DC36">
        <v>0</v>
      </c>
      <c r="DD36" t="s">
        <v>2051</v>
      </c>
      <c r="DE36" t="s">
        <v>1829</v>
      </c>
      <c r="DF36"/>
      <c r="DG36" s="113">
        <v>44286</v>
      </c>
      <c r="DH36" s="113">
        <v>44286</v>
      </c>
      <c r="DI36" t="s">
        <v>1844</v>
      </c>
      <c r="DJ36"/>
      <c r="DK36" t="s">
        <v>2052</v>
      </c>
      <c r="DL36" t="s">
        <v>0</v>
      </c>
      <c r="DM36">
        <v>1</v>
      </c>
      <c r="DN36">
        <v>0</v>
      </c>
      <c r="DO36">
        <v>0</v>
      </c>
      <c r="DP36">
        <v>0</v>
      </c>
      <c r="DQ36">
        <v>0</v>
      </c>
      <c r="DR36">
        <v>0</v>
      </c>
      <c r="DS36">
        <v>10.210000000000001</v>
      </c>
      <c r="DT36">
        <v>0</v>
      </c>
      <c r="DU36"/>
      <c r="DV36"/>
      <c r="DW36"/>
      <c r="DX36"/>
      <c r="DY36"/>
      <c r="DZ36"/>
      <c r="EA36"/>
      <c r="EB36"/>
      <c r="EC36"/>
      <c r="ED36"/>
      <c r="EE36"/>
      <c r="EF36"/>
      <c r="EG36"/>
      <c r="EH36"/>
      <c r="EI36"/>
      <c r="EJ36"/>
      <c r="EK36"/>
      <c r="EL36"/>
      <c r="EM36"/>
      <c r="EN36"/>
      <c r="EO36">
        <v>5</v>
      </c>
      <c r="EP36">
        <v>1</v>
      </c>
      <c r="EQ36">
        <v>1</v>
      </c>
      <c r="ER36">
        <v>0</v>
      </c>
      <c r="ES36" t="s">
        <v>1441</v>
      </c>
      <c r="ET36" t="s">
        <v>1781</v>
      </c>
      <c r="EU36"/>
      <c r="EV36" s="94">
        <f t="shared" si="25"/>
        <v>1.4100000000000001</v>
      </c>
      <c r="EW36" s="94">
        <f t="shared" si="26"/>
        <v>1.2400000000000002</v>
      </c>
      <c r="EX36" s="94">
        <f t="shared" si="13"/>
        <v>0.90999999999999837</v>
      </c>
      <c r="EY36" s="94">
        <f t="shared" si="27"/>
        <v>0</v>
      </c>
      <c r="EZ36" s="94">
        <f t="shared" si="28"/>
        <v>0</v>
      </c>
      <c r="FA36" s="94">
        <f t="shared" si="14"/>
        <v>0</v>
      </c>
      <c r="FB36" s="94">
        <f t="shared" si="29"/>
        <v>0</v>
      </c>
      <c r="FC36" s="94">
        <f t="shared" si="30"/>
        <v>0</v>
      </c>
      <c r="FD36" s="94">
        <f t="shared" si="15"/>
        <v>0</v>
      </c>
      <c r="FE36" s="94">
        <f t="shared" si="31"/>
        <v>0</v>
      </c>
      <c r="FF36" s="94">
        <f t="shared" si="32"/>
        <v>0</v>
      </c>
      <c r="FG36" s="94">
        <f t="shared" si="16"/>
        <v>0</v>
      </c>
      <c r="FH36" s="95">
        <f t="shared" si="17"/>
        <v>1.1866666666666663</v>
      </c>
      <c r="FI36" s="95">
        <f t="shared" si="18"/>
        <v>0</v>
      </c>
      <c r="FJ36" s="95">
        <f t="shared" si="19"/>
        <v>0</v>
      </c>
      <c r="FK36" s="95">
        <f t="shared" si="20"/>
        <v>0</v>
      </c>
      <c r="FL36" s="96">
        <f>(FH36/1000)*Parameters!$H$2</f>
        <v>3.5006666666666658E-5</v>
      </c>
      <c r="FM36" s="97">
        <f>(FI36/1000)*Parameters!$H$4</f>
        <v>0</v>
      </c>
      <c r="FN36" s="97">
        <f>(FJ36/1000)*Parameters!$H$3</f>
        <v>0</v>
      </c>
      <c r="FO36" s="97">
        <f>(FK36/1000)*Parameters!$H$5</f>
        <v>0</v>
      </c>
      <c r="FP36" s="98">
        <f t="shared" si="21"/>
        <v>3.5006666666666658E-5</v>
      </c>
      <c r="FQ36" s="99">
        <f t="shared" si="22"/>
        <v>1</v>
      </c>
      <c r="FR36" s="99">
        <f t="shared" si="22"/>
        <v>0</v>
      </c>
      <c r="FS36" s="99">
        <f t="shared" si="22"/>
        <v>0</v>
      </c>
      <c r="FT36" s="99">
        <f t="shared" si="8"/>
        <v>0</v>
      </c>
      <c r="FU36" s="100">
        <f t="shared" si="33"/>
        <v>3.6666666666666665</v>
      </c>
      <c r="FV36" s="100">
        <f t="shared" si="34"/>
        <v>1</v>
      </c>
      <c r="FW36" s="100">
        <f t="shared" si="35"/>
        <v>2.3333333333333335</v>
      </c>
      <c r="FX36" s="100">
        <f t="shared" si="36"/>
        <v>0</v>
      </c>
      <c r="FY36" s="100">
        <f>SUM(FU36*Parameters!$L$2,FV36*Parameters!$L$3,FW36*Parameters!$L$4,FX36*Parameters!$L$5)</f>
        <v>4.9666666666666668</v>
      </c>
      <c r="FZ36" s="194">
        <f t="shared" si="23"/>
        <v>0.23892617449664422</v>
      </c>
      <c r="GA36" s="197">
        <f t="shared" si="24"/>
        <v>44290</v>
      </c>
    </row>
    <row r="37" spans="1:183" s="93" customFormat="1" ht="16">
      <c r="A37" s="113">
        <v>44283</v>
      </c>
      <c r="B37" s="113">
        <v>44283</v>
      </c>
      <c r="C37" t="s">
        <v>2053</v>
      </c>
      <c r="D37"/>
      <c r="E37" t="s">
        <v>2054</v>
      </c>
      <c r="F37">
        <v>140813975</v>
      </c>
      <c r="G37">
        <v>8</v>
      </c>
      <c r="H37">
        <v>0</v>
      </c>
      <c r="I37"/>
      <c r="J37"/>
      <c r="K37"/>
      <c r="L37"/>
      <c r="M37"/>
      <c r="N37"/>
      <c r="O37"/>
      <c r="P37"/>
      <c r="Q37"/>
      <c r="R37"/>
      <c r="S37">
        <v>0</v>
      </c>
      <c r="T37">
        <v>0</v>
      </c>
      <c r="U37">
        <v>0</v>
      </c>
      <c r="V37">
        <v>0</v>
      </c>
      <c r="W37"/>
      <c r="X37" t="s">
        <v>1774</v>
      </c>
      <c r="Y37"/>
      <c r="Z37" t="s">
        <v>2055</v>
      </c>
      <c r="AA37"/>
      <c r="AB37" s="113">
        <v>44284</v>
      </c>
      <c r="AC37" s="113">
        <v>44284</v>
      </c>
      <c r="AD37" t="s">
        <v>2053</v>
      </c>
      <c r="AE37"/>
      <c r="AF37" t="s">
        <v>2056</v>
      </c>
      <c r="AG37" t="s">
        <v>0</v>
      </c>
      <c r="AH37">
        <v>1</v>
      </c>
      <c r="AI37">
        <v>0</v>
      </c>
      <c r="AJ37">
        <v>0</v>
      </c>
      <c r="AK37">
        <v>0</v>
      </c>
      <c r="AL37">
        <v>0</v>
      </c>
      <c r="AM37">
        <v>0</v>
      </c>
      <c r="AN37">
        <v>4</v>
      </c>
      <c r="AO37">
        <v>0</v>
      </c>
      <c r="AP37"/>
      <c r="AQ37"/>
      <c r="AR37"/>
      <c r="AS37"/>
      <c r="AT37"/>
      <c r="AU37"/>
      <c r="AV37"/>
      <c r="AW37"/>
      <c r="AX37"/>
      <c r="AY37"/>
      <c r="AZ37"/>
      <c r="BA37"/>
      <c r="BB37"/>
      <c r="BC37"/>
      <c r="BD37"/>
      <c r="BE37"/>
      <c r="BF37"/>
      <c r="BG37"/>
      <c r="BH37"/>
      <c r="BI37"/>
      <c r="BJ37">
        <v>3</v>
      </c>
      <c r="BK37">
        <v>2</v>
      </c>
      <c r="BL37">
        <v>3</v>
      </c>
      <c r="BM37">
        <v>1</v>
      </c>
      <c r="BN37" t="s">
        <v>2057</v>
      </c>
      <c r="BO37" t="s">
        <v>2058</v>
      </c>
      <c r="BP37"/>
      <c r="BQ37"/>
      <c r="BR37" s="113">
        <v>44285</v>
      </c>
      <c r="BS37" s="113">
        <v>44285</v>
      </c>
      <c r="BT37" t="s">
        <v>2053</v>
      </c>
      <c r="BU37"/>
      <c r="BV37" t="s">
        <v>2059</v>
      </c>
      <c r="BW37" t="s">
        <v>0</v>
      </c>
      <c r="BX37">
        <v>1</v>
      </c>
      <c r="BY37">
        <v>0</v>
      </c>
      <c r="BZ37">
        <v>0</v>
      </c>
      <c r="CA37">
        <v>0</v>
      </c>
      <c r="CB37">
        <v>0</v>
      </c>
      <c r="CC37">
        <v>0</v>
      </c>
      <c r="CD37">
        <v>2.1</v>
      </c>
      <c r="CE37">
        <v>0</v>
      </c>
      <c r="CF37"/>
      <c r="CG37"/>
      <c r="CH37"/>
      <c r="CI37"/>
      <c r="CJ37"/>
      <c r="CK37"/>
      <c r="CL37"/>
      <c r="CM37"/>
      <c r="CN37"/>
      <c r="CO37"/>
      <c r="CP37"/>
      <c r="CQ37"/>
      <c r="CR37"/>
      <c r="CS37"/>
      <c r="CT37"/>
      <c r="CU37"/>
      <c r="CV37"/>
      <c r="CW37"/>
      <c r="CX37"/>
      <c r="CY37"/>
      <c r="CZ37">
        <v>3</v>
      </c>
      <c r="DA37">
        <v>2</v>
      </c>
      <c r="DB37">
        <v>3</v>
      </c>
      <c r="DC37">
        <v>3</v>
      </c>
      <c r="DD37" t="s">
        <v>2060</v>
      </c>
      <c r="DE37" t="s">
        <v>1829</v>
      </c>
      <c r="DF37"/>
      <c r="DG37" s="113">
        <v>44286</v>
      </c>
      <c r="DH37" s="113">
        <v>44302</v>
      </c>
      <c r="DI37" t="s">
        <v>2053</v>
      </c>
      <c r="DJ37"/>
      <c r="DK37" t="s">
        <v>2061</v>
      </c>
      <c r="DL37" t="s">
        <v>0</v>
      </c>
      <c r="DM37">
        <v>1</v>
      </c>
      <c r="DN37">
        <v>0</v>
      </c>
      <c r="DO37">
        <v>0</v>
      </c>
      <c r="DP37">
        <v>0</v>
      </c>
      <c r="DQ37">
        <v>0</v>
      </c>
      <c r="DR37">
        <v>0</v>
      </c>
      <c r="DS37">
        <v>1.6</v>
      </c>
      <c r="DT37">
        <v>0</v>
      </c>
      <c r="DU37"/>
      <c r="DV37"/>
      <c r="DW37"/>
      <c r="DX37"/>
      <c r="DY37"/>
      <c r="DZ37"/>
      <c r="EA37"/>
      <c r="EB37"/>
      <c r="EC37"/>
      <c r="ED37"/>
      <c r="EE37"/>
      <c r="EF37"/>
      <c r="EG37"/>
      <c r="EH37"/>
      <c r="EI37"/>
      <c r="EJ37"/>
      <c r="EK37"/>
      <c r="EL37"/>
      <c r="EM37"/>
      <c r="EN37"/>
      <c r="EO37">
        <v>3</v>
      </c>
      <c r="EP37">
        <v>3</v>
      </c>
      <c r="EQ37">
        <v>3</v>
      </c>
      <c r="ER37">
        <v>3</v>
      </c>
      <c r="ES37" t="s">
        <v>2062</v>
      </c>
      <c r="ET37" t="s">
        <v>1781</v>
      </c>
      <c r="EU37"/>
      <c r="EV37" s="94">
        <f t="shared" si="25"/>
        <v>4</v>
      </c>
      <c r="EW37" s="94">
        <f t="shared" si="26"/>
        <v>1.9</v>
      </c>
      <c r="EX37" s="94">
        <f t="shared" si="13"/>
        <v>0.5</v>
      </c>
      <c r="EY37" s="94">
        <f t="shared" si="27"/>
        <v>0</v>
      </c>
      <c r="EZ37" s="94">
        <f t="shared" si="28"/>
        <v>0</v>
      </c>
      <c r="FA37" s="94">
        <f t="shared" si="14"/>
        <v>0</v>
      </c>
      <c r="FB37" s="94">
        <f t="shared" si="29"/>
        <v>0</v>
      </c>
      <c r="FC37" s="94">
        <f t="shared" si="30"/>
        <v>0</v>
      </c>
      <c r="FD37" s="94">
        <f t="shared" si="15"/>
        <v>0</v>
      </c>
      <c r="FE37" s="94">
        <f t="shared" si="31"/>
        <v>0</v>
      </c>
      <c r="FF37" s="94">
        <f t="shared" si="32"/>
        <v>0</v>
      </c>
      <c r="FG37" s="94">
        <f t="shared" si="16"/>
        <v>0</v>
      </c>
      <c r="FH37" s="95">
        <f t="shared" si="17"/>
        <v>2.1333333333333333</v>
      </c>
      <c r="FI37" s="95">
        <f t="shared" si="18"/>
        <v>0</v>
      </c>
      <c r="FJ37" s="95">
        <f t="shared" si="19"/>
        <v>0</v>
      </c>
      <c r="FK37" s="95">
        <f t="shared" si="20"/>
        <v>0</v>
      </c>
      <c r="FL37" s="96">
        <f>(FH37/1000)*Parameters!$H$2</f>
        <v>6.2933333333333336E-5</v>
      </c>
      <c r="FM37" s="97">
        <f>(FI37/1000)*Parameters!$H$4</f>
        <v>0</v>
      </c>
      <c r="FN37" s="97">
        <f>(FJ37/1000)*Parameters!$H$3</f>
        <v>0</v>
      </c>
      <c r="FO37" s="97">
        <f>(FK37/1000)*Parameters!$H$5</f>
        <v>0</v>
      </c>
      <c r="FP37" s="98">
        <f t="shared" si="21"/>
        <v>6.2933333333333336E-5</v>
      </c>
      <c r="FQ37" s="99">
        <f t="shared" si="22"/>
        <v>1</v>
      </c>
      <c r="FR37" s="99">
        <f t="shared" si="22"/>
        <v>0</v>
      </c>
      <c r="FS37" s="99">
        <f t="shared" si="22"/>
        <v>0</v>
      </c>
      <c r="FT37" s="99">
        <f t="shared" si="8"/>
        <v>0</v>
      </c>
      <c r="FU37" s="100">
        <f t="shared" si="33"/>
        <v>3</v>
      </c>
      <c r="FV37" s="100">
        <f t="shared" si="34"/>
        <v>2.3333333333333335</v>
      </c>
      <c r="FW37" s="100">
        <f t="shared" si="35"/>
        <v>3</v>
      </c>
      <c r="FX37" s="100">
        <f t="shared" si="36"/>
        <v>2.3333333333333335</v>
      </c>
      <c r="FY37" s="100">
        <f>SUM(FU37*Parameters!$L$2,FV37*Parameters!$L$3,FW37*Parameters!$L$4,FX37*Parameters!$L$5)</f>
        <v>8.2333333333333343</v>
      </c>
      <c r="FZ37" s="194">
        <f t="shared" si="23"/>
        <v>0.25910931174089064</v>
      </c>
      <c r="GA37" s="197">
        <f t="shared" si="24"/>
        <v>44290</v>
      </c>
    </row>
    <row r="38" spans="1:183" s="93" customFormat="1" ht="16">
      <c r="A38" s="113">
        <v>44283</v>
      </c>
      <c r="B38" s="113">
        <v>44293</v>
      </c>
      <c r="C38" t="s">
        <v>2053</v>
      </c>
      <c r="D38"/>
      <c r="E38" t="s">
        <v>2063</v>
      </c>
      <c r="F38">
        <v>128543800</v>
      </c>
      <c r="G38">
        <v>4.5</v>
      </c>
      <c r="H38">
        <v>0</v>
      </c>
      <c r="I38"/>
      <c r="J38"/>
      <c r="K38"/>
      <c r="L38"/>
      <c r="M38"/>
      <c r="N38"/>
      <c r="O38"/>
      <c r="P38"/>
      <c r="Q38"/>
      <c r="R38"/>
      <c r="S38">
        <v>0</v>
      </c>
      <c r="T38">
        <v>0</v>
      </c>
      <c r="U38">
        <v>0</v>
      </c>
      <c r="V38">
        <v>0</v>
      </c>
      <c r="W38"/>
      <c r="X38" t="s">
        <v>1774</v>
      </c>
      <c r="Y38"/>
      <c r="Z38" t="s">
        <v>2064</v>
      </c>
      <c r="AA38"/>
      <c r="AB38" s="113">
        <v>44284</v>
      </c>
      <c r="AC38" s="113">
        <v>44293</v>
      </c>
      <c r="AD38" t="s">
        <v>2053</v>
      </c>
      <c r="AE38"/>
      <c r="AF38" t="s">
        <v>2065</v>
      </c>
      <c r="AG38" t="s">
        <v>0</v>
      </c>
      <c r="AH38">
        <v>1</v>
      </c>
      <c r="AI38">
        <v>0</v>
      </c>
      <c r="AJ38">
        <v>0</v>
      </c>
      <c r="AK38">
        <v>0</v>
      </c>
      <c r="AL38">
        <v>0</v>
      </c>
      <c r="AM38">
        <v>0</v>
      </c>
      <c r="AN38">
        <v>3.2</v>
      </c>
      <c r="AO38">
        <v>0</v>
      </c>
      <c r="AP38"/>
      <c r="AQ38"/>
      <c r="AR38"/>
      <c r="AS38"/>
      <c r="AT38"/>
      <c r="AU38"/>
      <c r="AV38"/>
      <c r="AW38"/>
      <c r="AX38"/>
      <c r="AY38"/>
      <c r="AZ38"/>
      <c r="BA38"/>
      <c r="BB38"/>
      <c r="BC38"/>
      <c r="BD38"/>
      <c r="BE38"/>
      <c r="BF38"/>
      <c r="BG38"/>
      <c r="BH38"/>
      <c r="BI38"/>
      <c r="BJ38">
        <v>7</v>
      </c>
      <c r="BK38">
        <v>4</v>
      </c>
      <c r="BL38">
        <v>4</v>
      </c>
      <c r="BM38">
        <v>4</v>
      </c>
      <c r="BN38" t="s">
        <v>2066</v>
      </c>
      <c r="BO38" t="s">
        <v>2067</v>
      </c>
      <c r="BP38"/>
      <c r="BQ38"/>
      <c r="BR38" s="113">
        <v>44285</v>
      </c>
      <c r="BS38" s="113">
        <v>44285</v>
      </c>
      <c r="BT38" t="s">
        <v>2053</v>
      </c>
      <c r="BU38"/>
      <c r="BV38" t="s">
        <v>2068</v>
      </c>
      <c r="BW38" t="s">
        <v>0</v>
      </c>
      <c r="BX38">
        <v>1</v>
      </c>
      <c r="BY38">
        <v>0</v>
      </c>
      <c r="BZ38">
        <v>0</v>
      </c>
      <c r="CA38">
        <v>0</v>
      </c>
      <c r="CB38">
        <v>0</v>
      </c>
      <c r="CC38">
        <v>0</v>
      </c>
      <c r="CD38">
        <v>0</v>
      </c>
      <c r="CE38">
        <v>2.2000000000000002</v>
      </c>
      <c r="CF38"/>
      <c r="CG38"/>
      <c r="CH38"/>
      <c r="CI38"/>
      <c r="CJ38"/>
      <c r="CK38"/>
      <c r="CL38"/>
      <c r="CM38"/>
      <c r="CN38"/>
      <c r="CO38"/>
      <c r="CP38"/>
      <c r="CQ38"/>
      <c r="CR38"/>
      <c r="CS38"/>
      <c r="CT38"/>
      <c r="CU38"/>
      <c r="CV38"/>
      <c r="CW38"/>
      <c r="CX38"/>
      <c r="CY38"/>
      <c r="CZ38">
        <v>7</v>
      </c>
      <c r="DA38">
        <v>4</v>
      </c>
      <c r="DB38">
        <v>5</v>
      </c>
      <c r="DC38">
        <v>3</v>
      </c>
      <c r="DD38" t="s">
        <v>2069</v>
      </c>
      <c r="DE38" t="s">
        <v>1829</v>
      </c>
      <c r="DF38"/>
      <c r="DG38" s="113">
        <v>44286</v>
      </c>
      <c r="DH38" s="113">
        <v>44286</v>
      </c>
      <c r="DI38" t="s">
        <v>2053</v>
      </c>
      <c r="DJ38"/>
      <c r="DK38" t="s">
        <v>2070</v>
      </c>
      <c r="DL38" t="s">
        <v>0</v>
      </c>
      <c r="DM38">
        <v>1</v>
      </c>
      <c r="DN38">
        <v>0</v>
      </c>
      <c r="DO38">
        <v>0</v>
      </c>
      <c r="DP38">
        <v>0</v>
      </c>
      <c r="DQ38">
        <v>0</v>
      </c>
      <c r="DR38">
        <v>0</v>
      </c>
      <c r="DS38">
        <v>1.8</v>
      </c>
      <c r="DT38">
        <v>0</v>
      </c>
      <c r="DU38"/>
      <c r="DV38"/>
      <c r="DW38"/>
      <c r="DX38"/>
      <c r="DY38"/>
      <c r="DZ38"/>
      <c r="EA38"/>
      <c r="EB38"/>
      <c r="EC38"/>
      <c r="ED38"/>
      <c r="EE38"/>
      <c r="EF38"/>
      <c r="EG38"/>
      <c r="EH38"/>
      <c r="EI38"/>
      <c r="EJ38"/>
      <c r="EK38"/>
      <c r="EL38"/>
      <c r="EM38"/>
      <c r="EN38"/>
      <c r="EO38">
        <v>7</v>
      </c>
      <c r="EP38">
        <v>4</v>
      </c>
      <c r="EQ38">
        <v>3</v>
      </c>
      <c r="ER38">
        <v>3</v>
      </c>
      <c r="ES38" t="s">
        <v>1829</v>
      </c>
      <c r="ET38" t="s">
        <v>1781</v>
      </c>
      <c r="EU38"/>
      <c r="EV38" s="94">
        <f t="shared" si="25"/>
        <v>1.2999999999999998</v>
      </c>
      <c r="EW38" s="94">
        <f t="shared" si="26"/>
        <v>3.2</v>
      </c>
      <c r="EX38" s="94">
        <f t="shared" si="13"/>
        <v>0.40000000000000013</v>
      </c>
      <c r="EY38" s="94">
        <f t="shared" si="27"/>
        <v>0</v>
      </c>
      <c r="EZ38" s="94">
        <f t="shared" si="28"/>
        <v>0</v>
      </c>
      <c r="FA38" s="94">
        <f t="shared" si="14"/>
        <v>0</v>
      </c>
      <c r="FB38" s="94">
        <f t="shared" si="29"/>
        <v>0</v>
      </c>
      <c r="FC38" s="94">
        <f t="shared" si="30"/>
        <v>0</v>
      </c>
      <c r="FD38" s="94">
        <f t="shared" si="15"/>
        <v>0</v>
      </c>
      <c r="FE38" s="94">
        <f t="shared" si="31"/>
        <v>0</v>
      </c>
      <c r="FF38" s="94">
        <f t="shared" si="32"/>
        <v>0</v>
      </c>
      <c r="FG38" s="94">
        <f t="shared" si="16"/>
        <v>0</v>
      </c>
      <c r="FH38" s="95">
        <f t="shared" si="17"/>
        <v>1.6333333333333335</v>
      </c>
      <c r="FI38" s="95">
        <f t="shared" si="18"/>
        <v>0</v>
      </c>
      <c r="FJ38" s="95">
        <f t="shared" si="19"/>
        <v>0</v>
      </c>
      <c r="FK38" s="95">
        <f t="shared" si="20"/>
        <v>0</v>
      </c>
      <c r="FL38" s="96">
        <f>(FH38/1000)*Parameters!$H$2</f>
        <v>4.8183333333333337E-5</v>
      </c>
      <c r="FM38" s="97">
        <f>(FI38/1000)*Parameters!$H$4</f>
        <v>0</v>
      </c>
      <c r="FN38" s="97">
        <f>(FJ38/1000)*Parameters!$H$3</f>
        <v>0</v>
      </c>
      <c r="FO38" s="97">
        <f>(FK38/1000)*Parameters!$H$5</f>
        <v>0</v>
      </c>
      <c r="FP38" s="98">
        <f t="shared" si="21"/>
        <v>4.8183333333333337E-5</v>
      </c>
      <c r="FQ38" s="99">
        <f t="shared" si="22"/>
        <v>1</v>
      </c>
      <c r="FR38" s="99">
        <f t="shared" si="22"/>
        <v>0</v>
      </c>
      <c r="FS38" s="99">
        <f t="shared" si="22"/>
        <v>0</v>
      </c>
      <c r="FT38" s="99">
        <f t="shared" si="8"/>
        <v>0</v>
      </c>
      <c r="FU38" s="100">
        <f t="shared" si="33"/>
        <v>7</v>
      </c>
      <c r="FV38" s="100">
        <f t="shared" si="34"/>
        <v>4</v>
      </c>
      <c r="FW38" s="100">
        <f t="shared" si="35"/>
        <v>4</v>
      </c>
      <c r="FX38" s="100">
        <f t="shared" si="36"/>
        <v>3.3333333333333335</v>
      </c>
      <c r="FY38" s="100">
        <f>SUM(FU38*Parameters!$L$2,FV38*Parameters!$L$3,FW38*Parameters!$L$4,FX38*Parameters!$L$5)</f>
        <v>13.366666666666667</v>
      </c>
      <c r="FZ38" s="194">
        <f t="shared" si="23"/>
        <v>0.12219451371571073</v>
      </c>
      <c r="GA38" s="197">
        <f t="shared" si="24"/>
        <v>44290</v>
      </c>
    </row>
    <row r="39" spans="1:183" s="93" customFormat="1" ht="16">
      <c r="A39" s="113">
        <v>44283</v>
      </c>
      <c r="B39" s="113">
        <v>44283</v>
      </c>
      <c r="C39" t="s">
        <v>1844</v>
      </c>
      <c r="D39"/>
      <c r="E39" t="s">
        <v>2071</v>
      </c>
      <c r="F39">
        <v>132565193</v>
      </c>
      <c r="G39">
        <v>18.53</v>
      </c>
      <c r="H39">
        <v>0</v>
      </c>
      <c r="I39"/>
      <c r="J39"/>
      <c r="K39"/>
      <c r="L39"/>
      <c r="M39"/>
      <c r="N39"/>
      <c r="O39"/>
      <c r="P39"/>
      <c r="Q39"/>
      <c r="R39"/>
      <c r="S39">
        <v>0</v>
      </c>
      <c r="T39">
        <v>0</v>
      </c>
      <c r="U39">
        <v>0</v>
      </c>
      <c r="V39">
        <v>0</v>
      </c>
      <c r="W39"/>
      <c r="X39" t="s">
        <v>1774</v>
      </c>
      <c r="Y39"/>
      <c r="Z39" t="s">
        <v>2072</v>
      </c>
      <c r="AA39"/>
      <c r="AB39" s="113">
        <v>44284</v>
      </c>
      <c r="AC39" s="113">
        <v>44284</v>
      </c>
      <c r="AD39" t="s">
        <v>1844</v>
      </c>
      <c r="AE39"/>
      <c r="AF39" t="s">
        <v>2073</v>
      </c>
      <c r="AG39" t="s">
        <v>0</v>
      </c>
      <c r="AH39">
        <v>1</v>
      </c>
      <c r="AI39">
        <v>0</v>
      </c>
      <c r="AJ39">
        <v>0</v>
      </c>
      <c r="AK39">
        <v>0</v>
      </c>
      <c r="AL39">
        <v>0</v>
      </c>
      <c r="AM39">
        <v>0</v>
      </c>
      <c r="AN39">
        <v>17.45</v>
      </c>
      <c r="AO39">
        <v>0</v>
      </c>
      <c r="AP39"/>
      <c r="AQ39"/>
      <c r="AR39"/>
      <c r="AS39"/>
      <c r="AT39"/>
      <c r="AU39"/>
      <c r="AV39"/>
      <c r="AW39"/>
      <c r="AX39"/>
      <c r="AY39"/>
      <c r="AZ39"/>
      <c r="BA39"/>
      <c r="BB39"/>
      <c r="BC39"/>
      <c r="BD39"/>
      <c r="BE39"/>
      <c r="BF39"/>
      <c r="BG39"/>
      <c r="BH39"/>
      <c r="BI39"/>
      <c r="BJ39">
        <v>4</v>
      </c>
      <c r="BK39">
        <v>1</v>
      </c>
      <c r="BL39">
        <v>3</v>
      </c>
      <c r="BM39">
        <v>0</v>
      </c>
      <c r="BN39" t="s">
        <v>2074</v>
      </c>
      <c r="BO39" t="s">
        <v>1829</v>
      </c>
      <c r="BP39" t="s">
        <v>559</v>
      </c>
      <c r="BQ39"/>
      <c r="BR39" s="113">
        <v>44285</v>
      </c>
      <c r="BS39" s="113">
        <v>44285</v>
      </c>
      <c r="BT39" t="s">
        <v>1844</v>
      </c>
      <c r="BU39"/>
      <c r="BV39" t="s">
        <v>2075</v>
      </c>
      <c r="BW39" t="s">
        <v>0</v>
      </c>
      <c r="BX39">
        <v>1</v>
      </c>
      <c r="BY39">
        <v>0</v>
      </c>
      <c r="BZ39">
        <v>0</v>
      </c>
      <c r="CA39">
        <v>0</v>
      </c>
      <c r="CB39">
        <v>0</v>
      </c>
      <c r="CC39">
        <v>0</v>
      </c>
      <c r="CD39">
        <v>16.41</v>
      </c>
      <c r="CE39">
        <v>0</v>
      </c>
      <c r="CF39"/>
      <c r="CG39"/>
      <c r="CH39"/>
      <c r="CI39"/>
      <c r="CJ39"/>
      <c r="CK39"/>
      <c r="CL39"/>
      <c r="CM39"/>
      <c r="CN39"/>
      <c r="CO39"/>
      <c r="CP39"/>
      <c r="CQ39"/>
      <c r="CR39"/>
      <c r="CS39"/>
      <c r="CT39"/>
      <c r="CU39"/>
      <c r="CV39"/>
      <c r="CW39"/>
      <c r="CX39"/>
      <c r="CY39"/>
      <c r="CZ39">
        <v>4</v>
      </c>
      <c r="DA39">
        <v>1</v>
      </c>
      <c r="DB39">
        <v>3</v>
      </c>
      <c r="DC39">
        <v>0</v>
      </c>
      <c r="DD39" t="s">
        <v>2076</v>
      </c>
      <c r="DE39" t="s">
        <v>1829</v>
      </c>
      <c r="DF39"/>
      <c r="DG39" s="113">
        <v>44286</v>
      </c>
      <c r="DH39" s="113">
        <v>44286</v>
      </c>
      <c r="DI39" t="s">
        <v>1844</v>
      </c>
      <c r="DJ39"/>
      <c r="DK39" t="s">
        <v>2077</v>
      </c>
      <c r="DL39" t="s">
        <v>0</v>
      </c>
      <c r="DM39">
        <v>1</v>
      </c>
      <c r="DN39">
        <v>0</v>
      </c>
      <c r="DO39">
        <v>0</v>
      </c>
      <c r="DP39">
        <v>0</v>
      </c>
      <c r="DQ39">
        <v>0</v>
      </c>
      <c r="DR39">
        <v>0</v>
      </c>
      <c r="DS39">
        <v>15.32</v>
      </c>
      <c r="DT39">
        <v>0</v>
      </c>
      <c r="DU39"/>
      <c r="DV39"/>
      <c r="DW39"/>
      <c r="DX39"/>
      <c r="DY39"/>
      <c r="DZ39"/>
      <c r="EA39"/>
      <c r="EB39"/>
      <c r="EC39"/>
      <c r="ED39"/>
      <c r="EE39"/>
      <c r="EF39"/>
      <c r="EG39"/>
      <c r="EH39"/>
      <c r="EI39"/>
      <c r="EJ39"/>
      <c r="EK39"/>
      <c r="EL39"/>
      <c r="EM39"/>
      <c r="EN39"/>
      <c r="EO39">
        <v>4</v>
      </c>
      <c r="EP39">
        <v>1</v>
      </c>
      <c r="EQ39">
        <v>3</v>
      </c>
      <c r="ER39">
        <v>0</v>
      </c>
      <c r="ES39" t="s">
        <v>1441</v>
      </c>
      <c r="ET39" t="s">
        <v>1781</v>
      </c>
      <c r="EU39"/>
      <c r="EV39" s="94">
        <f t="shared" si="25"/>
        <v>1.0800000000000018</v>
      </c>
      <c r="EW39" s="94">
        <f t="shared" si="26"/>
        <v>1.0399999999999991</v>
      </c>
      <c r="EX39" s="94">
        <f t="shared" si="13"/>
        <v>1.0899999999999999</v>
      </c>
      <c r="EY39" s="94">
        <f t="shared" si="27"/>
        <v>0</v>
      </c>
      <c r="EZ39" s="94">
        <f t="shared" si="28"/>
        <v>0</v>
      </c>
      <c r="FA39" s="94">
        <f t="shared" si="14"/>
        <v>0</v>
      </c>
      <c r="FB39" s="94">
        <f t="shared" si="29"/>
        <v>0</v>
      </c>
      <c r="FC39" s="94">
        <f t="shared" si="30"/>
        <v>0</v>
      </c>
      <c r="FD39" s="94">
        <f t="shared" si="15"/>
        <v>0</v>
      </c>
      <c r="FE39" s="94">
        <f t="shared" si="31"/>
        <v>0</v>
      </c>
      <c r="FF39" s="94">
        <f t="shared" si="32"/>
        <v>0</v>
      </c>
      <c r="FG39" s="94">
        <f t="shared" si="16"/>
        <v>0</v>
      </c>
      <c r="FH39" s="95">
        <f t="shared" si="17"/>
        <v>1.0700000000000003</v>
      </c>
      <c r="FI39" s="95">
        <f t="shared" si="18"/>
        <v>0</v>
      </c>
      <c r="FJ39" s="95">
        <f t="shared" si="19"/>
        <v>0</v>
      </c>
      <c r="FK39" s="95">
        <f t="shared" si="20"/>
        <v>0</v>
      </c>
      <c r="FL39" s="96">
        <f>(FH39/1000)*Parameters!$H$2</f>
        <v>3.1565000000000007E-5</v>
      </c>
      <c r="FM39" s="97">
        <f>(FI39/1000)*Parameters!$H$4</f>
        <v>0</v>
      </c>
      <c r="FN39" s="97">
        <f>(FJ39/1000)*Parameters!$H$3</f>
        <v>0</v>
      </c>
      <c r="FO39" s="97">
        <f>(FK39/1000)*Parameters!$H$5</f>
        <v>0</v>
      </c>
      <c r="FP39" s="98">
        <f t="shared" si="21"/>
        <v>3.1565000000000007E-5</v>
      </c>
      <c r="FQ39" s="99">
        <f t="shared" si="22"/>
        <v>1</v>
      </c>
      <c r="FR39" s="99">
        <f t="shared" si="22"/>
        <v>0</v>
      </c>
      <c r="FS39" s="99">
        <f t="shared" si="22"/>
        <v>0</v>
      </c>
      <c r="FT39" s="99">
        <f t="shared" si="8"/>
        <v>0</v>
      </c>
      <c r="FU39" s="100">
        <f t="shared" si="33"/>
        <v>4</v>
      </c>
      <c r="FV39" s="100">
        <f t="shared" si="34"/>
        <v>1</v>
      </c>
      <c r="FW39" s="100">
        <f t="shared" si="35"/>
        <v>3</v>
      </c>
      <c r="FX39" s="100">
        <f t="shared" si="36"/>
        <v>0</v>
      </c>
      <c r="FY39" s="100">
        <f>SUM(FU39*Parameters!$L$2,FV39*Parameters!$L$3,FW39*Parameters!$L$4,FX39*Parameters!$L$5)</f>
        <v>5.8</v>
      </c>
      <c r="FZ39" s="194">
        <f t="shared" si="23"/>
        <v>0.18448275862068972</v>
      </c>
      <c r="GA39" s="197">
        <f t="shared" si="24"/>
        <v>44290</v>
      </c>
    </row>
    <row r="40" spans="1:183" s="93" customFormat="1" ht="16">
      <c r="A40" s="113">
        <v>44283</v>
      </c>
      <c r="B40" s="113">
        <v>44283</v>
      </c>
      <c r="C40" t="s">
        <v>1844</v>
      </c>
      <c r="D40"/>
      <c r="E40" t="s">
        <v>2078</v>
      </c>
      <c r="F40">
        <v>141693455</v>
      </c>
      <c r="G40">
        <v>22.21</v>
      </c>
      <c r="H40">
        <v>0</v>
      </c>
      <c r="I40"/>
      <c r="J40"/>
      <c r="K40"/>
      <c r="L40"/>
      <c r="M40"/>
      <c r="N40"/>
      <c r="O40"/>
      <c r="P40"/>
      <c r="Q40"/>
      <c r="R40"/>
      <c r="S40">
        <v>0</v>
      </c>
      <c r="T40">
        <v>0</v>
      </c>
      <c r="U40">
        <v>0</v>
      </c>
      <c r="V40">
        <v>0</v>
      </c>
      <c r="W40"/>
      <c r="X40" t="s">
        <v>1774</v>
      </c>
      <c r="Y40"/>
      <c r="Z40" t="s">
        <v>2079</v>
      </c>
      <c r="AA40"/>
      <c r="AB40" s="113">
        <v>44284</v>
      </c>
      <c r="AC40" s="113">
        <v>44284</v>
      </c>
      <c r="AD40" t="s">
        <v>1844</v>
      </c>
      <c r="AE40"/>
      <c r="AF40" t="s">
        <v>2080</v>
      </c>
      <c r="AG40" t="s">
        <v>0</v>
      </c>
      <c r="AH40">
        <v>1</v>
      </c>
      <c r="AI40">
        <v>0</v>
      </c>
      <c r="AJ40">
        <v>0</v>
      </c>
      <c r="AK40">
        <v>0</v>
      </c>
      <c r="AL40">
        <v>0</v>
      </c>
      <c r="AM40">
        <v>0</v>
      </c>
      <c r="AN40">
        <v>21.13</v>
      </c>
      <c r="AO40">
        <v>0</v>
      </c>
      <c r="AP40"/>
      <c r="AQ40"/>
      <c r="AR40"/>
      <c r="AS40"/>
      <c r="AT40"/>
      <c r="AU40"/>
      <c r="AV40"/>
      <c r="AW40"/>
      <c r="AX40"/>
      <c r="AY40"/>
      <c r="AZ40"/>
      <c r="BA40"/>
      <c r="BB40"/>
      <c r="BC40"/>
      <c r="BD40"/>
      <c r="BE40"/>
      <c r="BF40"/>
      <c r="BG40"/>
      <c r="BH40"/>
      <c r="BI40"/>
      <c r="BJ40">
        <v>7</v>
      </c>
      <c r="BK40">
        <v>3</v>
      </c>
      <c r="BL40">
        <v>5</v>
      </c>
      <c r="BM40">
        <v>1</v>
      </c>
      <c r="BN40" t="s">
        <v>2081</v>
      </c>
      <c r="BO40" t="s">
        <v>1829</v>
      </c>
      <c r="BP40" t="s">
        <v>559</v>
      </c>
      <c r="BQ40"/>
      <c r="BR40" s="113">
        <v>44285</v>
      </c>
      <c r="BS40" s="113">
        <v>44285</v>
      </c>
      <c r="BT40" t="s">
        <v>1844</v>
      </c>
      <c r="BU40"/>
      <c r="BV40" t="s">
        <v>2082</v>
      </c>
      <c r="BW40" t="s">
        <v>0</v>
      </c>
      <c r="BX40">
        <v>1</v>
      </c>
      <c r="BY40">
        <v>0</v>
      </c>
      <c r="BZ40">
        <v>0</v>
      </c>
      <c r="CA40">
        <v>0</v>
      </c>
      <c r="CB40">
        <v>0</v>
      </c>
      <c r="CC40">
        <v>0</v>
      </c>
      <c r="CD40">
        <v>19.68</v>
      </c>
      <c r="CE40">
        <v>0</v>
      </c>
      <c r="CF40"/>
      <c r="CG40"/>
      <c r="CH40"/>
      <c r="CI40"/>
      <c r="CJ40"/>
      <c r="CK40"/>
      <c r="CL40"/>
      <c r="CM40"/>
      <c r="CN40"/>
      <c r="CO40"/>
      <c r="CP40"/>
      <c r="CQ40"/>
      <c r="CR40"/>
      <c r="CS40"/>
      <c r="CT40"/>
      <c r="CU40"/>
      <c r="CV40"/>
      <c r="CW40"/>
      <c r="CX40"/>
      <c r="CY40"/>
      <c r="CZ40">
        <v>7</v>
      </c>
      <c r="DA40">
        <v>3</v>
      </c>
      <c r="DB40">
        <v>5</v>
      </c>
      <c r="DC40">
        <v>1</v>
      </c>
      <c r="DD40" t="s">
        <v>2083</v>
      </c>
      <c r="DE40" t="s">
        <v>1829</v>
      </c>
      <c r="DF40"/>
      <c r="DG40" s="113">
        <v>44286</v>
      </c>
      <c r="DH40" s="113">
        <v>44302</v>
      </c>
      <c r="DI40" t="s">
        <v>1844</v>
      </c>
      <c r="DJ40"/>
      <c r="DK40" t="s">
        <v>2084</v>
      </c>
      <c r="DL40" t="s">
        <v>0</v>
      </c>
      <c r="DM40">
        <v>1</v>
      </c>
      <c r="DN40">
        <v>0</v>
      </c>
      <c r="DO40">
        <v>0</v>
      </c>
      <c r="DP40">
        <v>0</v>
      </c>
      <c r="DQ40">
        <v>0</v>
      </c>
      <c r="DR40">
        <v>0</v>
      </c>
      <c r="DS40">
        <v>16.12</v>
      </c>
      <c r="DT40">
        <v>0</v>
      </c>
      <c r="DU40"/>
      <c r="DV40"/>
      <c r="DW40"/>
      <c r="DX40"/>
      <c r="DY40"/>
      <c r="DZ40"/>
      <c r="EA40"/>
      <c r="EB40"/>
      <c r="EC40"/>
      <c r="ED40"/>
      <c r="EE40"/>
      <c r="EF40"/>
      <c r="EG40"/>
      <c r="EH40"/>
      <c r="EI40"/>
      <c r="EJ40"/>
      <c r="EK40"/>
      <c r="EL40"/>
      <c r="EM40"/>
      <c r="EN40"/>
      <c r="EO40">
        <v>7</v>
      </c>
      <c r="EP40">
        <v>4</v>
      </c>
      <c r="EQ40">
        <v>5</v>
      </c>
      <c r="ER40">
        <v>0</v>
      </c>
      <c r="ES40" t="s">
        <v>2085</v>
      </c>
      <c r="ET40" t="s">
        <v>1781</v>
      </c>
      <c r="EU40"/>
      <c r="EV40" s="94">
        <f t="shared" si="25"/>
        <v>1.0800000000000018</v>
      </c>
      <c r="EW40" s="94">
        <f t="shared" si="26"/>
        <v>1.4499999999999993</v>
      </c>
      <c r="EX40" s="94">
        <f t="shared" si="13"/>
        <v>3.5599999999999987</v>
      </c>
      <c r="EY40" s="94">
        <f t="shared" si="27"/>
        <v>0</v>
      </c>
      <c r="EZ40" s="94">
        <f t="shared" si="28"/>
        <v>0</v>
      </c>
      <c r="FA40" s="94">
        <f t="shared" si="14"/>
        <v>0</v>
      </c>
      <c r="FB40" s="94">
        <f t="shared" si="29"/>
        <v>0</v>
      </c>
      <c r="FC40" s="94">
        <f t="shared" si="30"/>
        <v>0</v>
      </c>
      <c r="FD40" s="94">
        <f t="shared" si="15"/>
        <v>0</v>
      </c>
      <c r="FE40" s="94">
        <f t="shared" si="31"/>
        <v>0</v>
      </c>
      <c r="FF40" s="94">
        <f t="shared" si="32"/>
        <v>0</v>
      </c>
      <c r="FG40" s="94">
        <f t="shared" si="16"/>
        <v>0</v>
      </c>
      <c r="FH40" s="95">
        <f t="shared" si="17"/>
        <v>2.0299999999999998</v>
      </c>
      <c r="FI40" s="95">
        <f t="shared" si="18"/>
        <v>0</v>
      </c>
      <c r="FJ40" s="95">
        <f t="shared" si="19"/>
        <v>0</v>
      </c>
      <c r="FK40" s="95">
        <f t="shared" si="20"/>
        <v>0</v>
      </c>
      <c r="FL40" s="96">
        <f>(FH40/1000)*Parameters!$H$2</f>
        <v>5.9884999999999987E-5</v>
      </c>
      <c r="FM40" s="97">
        <f>(FI40/1000)*Parameters!$H$4</f>
        <v>0</v>
      </c>
      <c r="FN40" s="97">
        <f>(FJ40/1000)*Parameters!$H$3</f>
        <v>0</v>
      </c>
      <c r="FO40" s="97">
        <f>(FK40/1000)*Parameters!$H$5</f>
        <v>0</v>
      </c>
      <c r="FP40" s="98">
        <f t="shared" si="21"/>
        <v>5.9884999999999987E-5</v>
      </c>
      <c r="FQ40" s="99">
        <f t="shared" si="22"/>
        <v>1</v>
      </c>
      <c r="FR40" s="99">
        <f t="shared" si="22"/>
        <v>0</v>
      </c>
      <c r="FS40" s="99">
        <f t="shared" si="22"/>
        <v>0</v>
      </c>
      <c r="FT40" s="99">
        <f t="shared" si="8"/>
        <v>0</v>
      </c>
      <c r="FU40" s="100">
        <f t="shared" si="33"/>
        <v>7</v>
      </c>
      <c r="FV40" s="100">
        <f t="shared" si="34"/>
        <v>3.3333333333333335</v>
      </c>
      <c r="FW40" s="100">
        <f t="shared" si="35"/>
        <v>5</v>
      </c>
      <c r="FX40" s="100">
        <f t="shared" si="36"/>
        <v>0.66666666666666663</v>
      </c>
      <c r="FY40" s="100">
        <f>SUM(FU40*Parameters!$L$2,FV40*Parameters!$L$3,FW40*Parameters!$L$4,FX40*Parameters!$L$5)</f>
        <v>11.700000000000001</v>
      </c>
      <c r="FZ40" s="194">
        <f t="shared" si="23"/>
        <v>0.17350427350427347</v>
      </c>
      <c r="GA40" s="197">
        <f t="shared" si="24"/>
        <v>44290</v>
      </c>
    </row>
    <row r="41" spans="1:183" s="93" customFormat="1" ht="16">
      <c r="A41" s="113">
        <v>44282</v>
      </c>
      <c r="B41" s="113">
        <v>44285</v>
      </c>
      <c r="C41" t="s">
        <v>2086</v>
      </c>
      <c r="D41"/>
      <c r="E41" t="s">
        <v>2087</v>
      </c>
      <c r="F41">
        <v>138609645</v>
      </c>
      <c r="G41">
        <v>1</v>
      </c>
      <c r="H41">
        <v>0</v>
      </c>
      <c r="I41"/>
      <c r="J41"/>
      <c r="K41"/>
      <c r="L41"/>
      <c r="M41"/>
      <c r="N41"/>
      <c r="O41"/>
      <c r="P41"/>
      <c r="Q41"/>
      <c r="R41"/>
      <c r="S41">
        <v>0</v>
      </c>
      <c r="T41">
        <v>0</v>
      </c>
      <c r="U41">
        <v>10</v>
      </c>
      <c r="V41">
        <v>0</v>
      </c>
      <c r="W41"/>
      <c r="X41" t="s">
        <v>1774</v>
      </c>
      <c r="Y41"/>
      <c r="Z41" t="s">
        <v>2088</v>
      </c>
      <c r="AA41"/>
      <c r="AB41" s="113">
        <v>44283</v>
      </c>
      <c r="AC41" s="113">
        <v>44285</v>
      </c>
      <c r="AD41" t="s">
        <v>2086</v>
      </c>
      <c r="AE41"/>
      <c r="AF41" t="s">
        <v>2089</v>
      </c>
      <c r="AG41" t="s">
        <v>1785</v>
      </c>
      <c r="AH41">
        <v>1</v>
      </c>
      <c r="AI41">
        <v>0</v>
      </c>
      <c r="AJ41">
        <v>1</v>
      </c>
      <c r="AK41">
        <v>0</v>
      </c>
      <c r="AL41">
        <v>0</v>
      </c>
      <c r="AM41">
        <v>0</v>
      </c>
      <c r="AN41">
        <v>0.73</v>
      </c>
      <c r="AO41">
        <v>0</v>
      </c>
      <c r="AP41"/>
      <c r="AQ41"/>
      <c r="AR41"/>
      <c r="AS41"/>
      <c r="AT41"/>
      <c r="AU41"/>
      <c r="AV41"/>
      <c r="AW41"/>
      <c r="AX41"/>
      <c r="AY41"/>
      <c r="AZ41"/>
      <c r="BA41"/>
      <c r="BB41"/>
      <c r="BC41"/>
      <c r="BD41"/>
      <c r="BE41">
        <v>8.1999999999999993</v>
      </c>
      <c r="BF41">
        <v>0</v>
      </c>
      <c r="BG41"/>
      <c r="BH41"/>
      <c r="BI41"/>
      <c r="BJ41">
        <v>3</v>
      </c>
      <c r="BK41">
        <v>4</v>
      </c>
      <c r="BL41">
        <v>1</v>
      </c>
      <c r="BM41">
        <v>0</v>
      </c>
      <c r="BN41" t="s">
        <v>2090</v>
      </c>
      <c r="BO41" t="s">
        <v>559</v>
      </c>
      <c r="BP41"/>
      <c r="BQ41"/>
      <c r="BR41" s="113">
        <v>44284</v>
      </c>
      <c r="BS41" s="113">
        <v>44285</v>
      </c>
      <c r="BT41" t="s">
        <v>2086</v>
      </c>
      <c r="BU41"/>
      <c r="BV41" t="s">
        <v>2091</v>
      </c>
      <c r="BW41" t="s">
        <v>1785</v>
      </c>
      <c r="BX41">
        <v>1</v>
      </c>
      <c r="BY41">
        <v>0</v>
      </c>
      <c r="BZ41">
        <v>1</v>
      </c>
      <c r="CA41">
        <v>0</v>
      </c>
      <c r="CB41">
        <v>0</v>
      </c>
      <c r="CC41">
        <v>0</v>
      </c>
      <c r="CD41">
        <v>0.27</v>
      </c>
      <c r="CE41">
        <v>33</v>
      </c>
      <c r="CF41"/>
      <c r="CG41"/>
      <c r="CH41"/>
      <c r="CI41"/>
      <c r="CJ41"/>
      <c r="CK41"/>
      <c r="CL41"/>
      <c r="CM41"/>
      <c r="CN41"/>
      <c r="CO41"/>
      <c r="CP41"/>
      <c r="CQ41"/>
      <c r="CR41"/>
      <c r="CS41"/>
      <c r="CT41"/>
      <c r="CU41">
        <v>7.1</v>
      </c>
      <c r="CV41">
        <v>0</v>
      </c>
      <c r="CW41"/>
      <c r="CX41"/>
      <c r="CY41"/>
      <c r="CZ41">
        <v>3</v>
      </c>
      <c r="DA41">
        <v>4</v>
      </c>
      <c r="DB41">
        <v>1</v>
      </c>
      <c r="DC41">
        <v>0</v>
      </c>
      <c r="DD41" t="s">
        <v>2092</v>
      </c>
      <c r="DE41" t="s">
        <v>559</v>
      </c>
      <c r="DF41"/>
      <c r="DG41" s="113">
        <v>44285</v>
      </c>
      <c r="DH41" s="113">
        <v>44285</v>
      </c>
      <c r="DI41" t="s">
        <v>2086</v>
      </c>
      <c r="DJ41"/>
      <c r="DK41" t="s">
        <v>2093</v>
      </c>
      <c r="DL41" t="s">
        <v>1785</v>
      </c>
      <c r="DM41">
        <v>1</v>
      </c>
      <c r="DN41">
        <v>0</v>
      </c>
      <c r="DO41">
        <v>1</v>
      </c>
      <c r="DP41">
        <v>0</v>
      </c>
      <c r="DQ41">
        <v>0</v>
      </c>
      <c r="DR41">
        <v>0</v>
      </c>
      <c r="DS41">
        <v>32.200000000000003</v>
      </c>
      <c r="DT41">
        <v>0</v>
      </c>
      <c r="DU41"/>
      <c r="DV41"/>
      <c r="DW41"/>
      <c r="DX41"/>
      <c r="DY41"/>
      <c r="DZ41"/>
      <c r="EA41"/>
      <c r="EB41"/>
      <c r="EC41"/>
      <c r="ED41"/>
      <c r="EE41"/>
      <c r="EF41"/>
      <c r="EG41"/>
      <c r="EH41"/>
      <c r="EI41"/>
      <c r="EJ41">
        <v>6.5</v>
      </c>
      <c r="EK41">
        <v>0</v>
      </c>
      <c r="EL41"/>
      <c r="EM41"/>
      <c r="EN41"/>
      <c r="EO41">
        <v>3</v>
      </c>
      <c r="EP41">
        <v>4</v>
      </c>
      <c r="EQ41">
        <v>1</v>
      </c>
      <c r="ER41">
        <v>0</v>
      </c>
      <c r="ES41" t="s">
        <v>559</v>
      </c>
      <c r="ET41" t="s">
        <v>1840</v>
      </c>
      <c r="EU41"/>
      <c r="EV41" s="94">
        <f t="shared" si="25"/>
        <v>0.27</v>
      </c>
      <c r="EW41" s="94">
        <f t="shared" si="26"/>
        <v>0.45999999999999996</v>
      </c>
      <c r="EX41" s="94">
        <f t="shared" si="13"/>
        <v>1.0700000000000003</v>
      </c>
      <c r="EY41" s="94">
        <f t="shared" si="27"/>
        <v>0</v>
      </c>
      <c r="EZ41" s="94">
        <f t="shared" si="28"/>
        <v>0</v>
      </c>
      <c r="FA41" s="94">
        <f t="shared" si="14"/>
        <v>0</v>
      </c>
      <c r="FB41" s="94">
        <f t="shared" si="29"/>
        <v>1.8000000000000007</v>
      </c>
      <c r="FC41" s="94">
        <f t="shared" si="30"/>
        <v>1.0999999999999996</v>
      </c>
      <c r="FD41" s="94">
        <f t="shared" si="15"/>
        <v>0.59999999999999964</v>
      </c>
      <c r="FE41" s="94">
        <f t="shared" si="31"/>
        <v>0</v>
      </c>
      <c r="FF41" s="94">
        <f t="shared" si="32"/>
        <v>0</v>
      </c>
      <c r="FG41" s="94">
        <f t="shared" si="16"/>
        <v>0</v>
      </c>
      <c r="FH41" s="95">
        <f t="shared" si="17"/>
        <v>0.60000000000000009</v>
      </c>
      <c r="FI41" s="95">
        <f t="shared" si="18"/>
        <v>0</v>
      </c>
      <c r="FJ41" s="95">
        <f t="shared" si="19"/>
        <v>1.1666666666666667</v>
      </c>
      <c r="FK41" s="95">
        <f t="shared" si="20"/>
        <v>0</v>
      </c>
      <c r="FL41" s="96">
        <f>(FH41/1000)*Parameters!$H$2</f>
        <v>1.77E-5</v>
      </c>
      <c r="FM41" s="97">
        <f>(FI41/1000)*Parameters!$H$4</f>
        <v>0</v>
      </c>
      <c r="FN41" s="97">
        <f>(FJ41/1000)*Parameters!$H$3</f>
        <v>5.5183333333333337E-5</v>
      </c>
      <c r="FO41" s="97">
        <f>(FK41/1000)*Parameters!$H$5</f>
        <v>0</v>
      </c>
      <c r="FP41" s="98">
        <f t="shared" si="21"/>
        <v>7.2883333333333334E-5</v>
      </c>
      <c r="FQ41" s="99">
        <f t="shared" si="22"/>
        <v>0.24285387605762634</v>
      </c>
      <c r="FR41" s="99">
        <f t="shared" si="22"/>
        <v>0</v>
      </c>
      <c r="FS41" s="99">
        <f t="shared" si="22"/>
        <v>0.75714612394237368</v>
      </c>
      <c r="FT41" s="99">
        <f t="shared" si="8"/>
        <v>0</v>
      </c>
      <c r="FU41" s="100">
        <f t="shared" si="33"/>
        <v>3</v>
      </c>
      <c r="FV41" s="100">
        <f t="shared" si="34"/>
        <v>4</v>
      </c>
      <c r="FW41" s="100">
        <f t="shared" si="35"/>
        <v>1</v>
      </c>
      <c r="FX41" s="100">
        <f t="shared" si="36"/>
        <v>0</v>
      </c>
      <c r="FY41" s="100">
        <f>SUM(FU41*Parameters!$L$2,FV41*Parameters!$L$3,FW41*Parameters!$L$4,FX41*Parameters!$L$5)</f>
        <v>5.7</v>
      </c>
      <c r="FZ41" s="194">
        <f t="shared" si="23"/>
        <v>0.10526315789473685</v>
      </c>
      <c r="GA41" s="197">
        <f t="shared" si="24"/>
        <v>44290</v>
      </c>
    </row>
    <row r="42" spans="1:183" s="93" customFormat="1" ht="16">
      <c r="A42" s="113">
        <v>44282</v>
      </c>
      <c r="B42" s="113">
        <v>44285</v>
      </c>
      <c r="C42" t="s">
        <v>1938</v>
      </c>
      <c r="D42"/>
      <c r="E42" t="s">
        <v>2094</v>
      </c>
      <c r="F42">
        <v>132645821</v>
      </c>
      <c r="G42">
        <v>1</v>
      </c>
      <c r="H42">
        <v>0</v>
      </c>
      <c r="I42"/>
      <c r="J42"/>
      <c r="K42"/>
      <c r="L42"/>
      <c r="M42"/>
      <c r="N42"/>
      <c r="O42"/>
      <c r="P42"/>
      <c r="Q42"/>
      <c r="R42"/>
      <c r="S42">
        <v>0</v>
      </c>
      <c r="T42">
        <v>0</v>
      </c>
      <c r="U42">
        <v>0</v>
      </c>
      <c r="V42">
        <v>0</v>
      </c>
      <c r="W42"/>
      <c r="X42" t="s">
        <v>1774</v>
      </c>
      <c r="Y42"/>
      <c r="Z42" t="s">
        <v>2095</v>
      </c>
      <c r="AA42"/>
      <c r="AB42" s="113">
        <v>44283</v>
      </c>
      <c r="AC42" s="113">
        <v>44285</v>
      </c>
      <c r="AD42" t="s">
        <v>1938</v>
      </c>
      <c r="AE42"/>
      <c r="AF42" t="s">
        <v>2096</v>
      </c>
      <c r="AG42" t="s">
        <v>0</v>
      </c>
      <c r="AH42">
        <v>1</v>
      </c>
      <c r="AI42">
        <v>0</v>
      </c>
      <c r="AJ42">
        <v>0</v>
      </c>
      <c r="AK42">
        <v>0</v>
      </c>
      <c r="AL42">
        <v>0</v>
      </c>
      <c r="AM42">
        <v>0</v>
      </c>
      <c r="AN42">
        <v>0.155</v>
      </c>
      <c r="AO42">
        <v>1.42</v>
      </c>
      <c r="AP42"/>
      <c r="AQ42"/>
      <c r="AR42"/>
      <c r="AS42"/>
      <c r="AT42"/>
      <c r="AU42"/>
      <c r="AV42"/>
      <c r="AW42"/>
      <c r="AX42"/>
      <c r="AY42"/>
      <c r="AZ42"/>
      <c r="BA42"/>
      <c r="BB42"/>
      <c r="BC42"/>
      <c r="BD42"/>
      <c r="BE42"/>
      <c r="BF42"/>
      <c r="BG42"/>
      <c r="BH42"/>
      <c r="BI42"/>
      <c r="BJ42">
        <v>5</v>
      </c>
      <c r="BK42">
        <v>2</v>
      </c>
      <c r="BL42">
        <v>1</v>
      </c>
      <c r="BM42">
        <v>0</v>
      </c>
      <c r="BN42" t="s">
        <v>2097</v>
      </c>
      <c r="BO42" t="s">
        <v>2098</v>
      </c>
      <c r="BP42"/>
      <c r="BQ42"/>
      <c r="BR42" s="113">
        <v>44284</v>
      </c>
      <c r="BS42" s="113">
        <v>44285</v>
      </c>
      <c r="BT42" t="s">
        <v>1938</v>
      </c>
      <c r="BU42"/>
      <c r="BV42" t="s">
        <v>2099</v>
      </c>
      <c r="BW42" t="s">
        <v>0</v>
      </c>
      <c r="BX42">
        <v>1</v>
      </c>
      <c r="BY42">
        <v>0</v>
      </c>
      <c r="BZ42">
        <v>0</v>
      </c>
      <c r="CA42">
        <v>0</v>
      </c>
      <c r="CB42">
        <v>0</v>
      </c>
      <c r="CC42">
        <v>0</v>
      </c>
      <c r="CD42">
        <v>0.26100000000000001</v>
      </c>
      <c r="CE42">
        <v>0.7</v>
      </c>
      <c r="CF42"/>
      <c r="CG42"/>
      <c r="CH42"/>
      <c r="CI42"/>
      <c r="CJ42"/>
      <c r="CK42"/>
      <c r="CL42"/>
      <c r="CM42"/>
      <c r="CN42"/>
      <c r="CO42"/>
      <c r="CP42"/>
      <c r="CQ42"/>
      <c r="CR42"/>
      <c r="CS42"/>
      <c r="CT42"/>
      <c r="CU42"/>
      <c r="CV42"/>
      <c r="CW42"/>
      <c r="CX42"/>
      <c r="CY42"/>
      <c r="CZ42">
        <v>7</v>
      </c>
      <c r="DA42">
        <v>2</v>
      </c>
      <c r="DB42">
        <v>1</v>
      </c>
      <c r="DC42">
        <v>0</v>
      </c>
      <c r="DD42" t="s">
        <v>2100</v>
      </c>
      <c r="DE42" t="s">
        <v>2101</v>
      </c>
      <c r="DF42"/>
      <c r="DG42" s="113">
        <v>44285</v>
      </c>
      <c r="DH42" s="113">
        <v>44285</v>
      </c>
      <c r="DI42" t="s">
        <v>1938</v>
      </c>
      <c r="DJ42"/>
      <c r="DK42" t="s">
        <v>2100</v>
      </c>
      <c r="DL42" t="s">
        <v>0</v>
      </c>
      <c r="DM42">
        <v>1</v>
      </c>
      <c r="DN42">
        <v>0</v>
      </c>
      <c r="DO42">
        <v>0</v>
      </c>
      <c r="DP42">
        <v>0</v>
      </c>
      <c r="DQ42">
        <v>0</v>
      </c>
      <c r="DR42">
        <v>0</v>
      </c>
      <c r="DS42">
        <v>0.34</v>
      </c>
      <c r="DT42">
        <v>0</v>
      </c>
      <c r="DU42"/>
      <c r="DV42"/>
      <c r="DW42"/>
      <c r="DX42"/>
      <c r="DY42"/>
      <c r="DZ42"/>
      <c r="EA42"/>
      <c r="EB42"/>
      <c r="EC42"/>
      <c r="ED42"/>
      <c r="EE42"/>
      <c r="EF42"/>
      <c r="EG42"/>
      <c r="EH42"/>
      <c r="EI42"/>
      <c r="EJ42"/>
      <c r="EK42"/>
      <c r="EL42"/>
      <c r="EM42"/>
      <c r="EN42"/>
      <c r="EO42">
        <v>5</v>
      </c>
      <c r="EP42">
        <v>2</v>
      </c>
      <c r="EQ42">
        <v>1</v>
      </c>
      <c r="ER42">
        <v>0</v>
      </c>
      <c r="ES42" t="s">
        <v>2102</v>
      </c>
      <c r="ET42" t="s">
        <v>1781</v>
      </c>
      <c r="EU42"/>
      <c r="EV42" s="94">
        <f t="shared" si="25"/>
        <v>0.84499999999999997</v>
      </c>
      <c r="EW42" s="94">
        <f t="shared" si="26"/>
        <v>1.3140000000000001</v>
      </c>
      <c r="EX42" s="94">
        <f t="shared" si="13"/>
        <v>0.621</v>
      </c>
      <c r="EY42" s="94">
        <f t="shared" si="27"/>
        <v>0</v>
      </c>
      <c r="EZ42" s="94">
        <f t="shared" si="28"/>
        <v>0</v>
      </c>
      <c r="FA42" s="94">
        <f t="shared" si="14"/>
        <v>0</v>
      </c>
      <c r="FB42" s="94">
        <f t="shared" si="29"/>
        <v>0</v>
      </c>
      <c r="FC42" s="94">
        <f t="shared" si="30"/>
        <v>0</v>
      </c>
      <c r="FD42" s="94">
        <f t="shared" si="15"/>
        <v>0</v>
      </c>
      <c r="FE42" s="94">
        <f t="shared" si="31"/>
        <v>0</v>
      </c>
      <c r="FF42" s="94">
        <f t="shared" si="32"/>
        <v>0</v>
      </c>
      <c r="FG42" s="94">
        <f t="shared" si="16"/>
        <v>0</v>
      </c>
      <c r="FH42" s="95">
        <f t="shared" si="17"/>
        <v>0.92666666666666664</v>
      </c>
      <c r="FI42" s="95">
        <f t="shared" si="18"/>
        <v>0</v>
      </c>
      <c r="FJ42" s="95">
        <f t="shared" si="19"/>
        <v>0</v>
      </c>
      <c r="FK42" s="95">
        <f t="shared" si="20"/>
        <v>0</v>
      </c>
      <c r="FL42" s="96">
        <f>(FH42/1000)*Parameters!$H$2</f>
        <v>2.7336666666666665E-5</v>
      </c>
      <c r="FM42" s="97">
        <f>(FI42/1000)*Parameters!$H$4</f>
        <v>0</v>
      </c>
      <c r="FN42" s="97">
        <f>(FJ42/1000)*Parameters!$H$3</f>
        <v>0</v>
      </c>
      <c r="FO42" s="97">
        <f>(FK42/1000)*Parameters!$H$5</f>
        <v>0</v>
      </c>
      <c r="FP42" s="98">
        <f t="shared" si="21"/>
        <v>2.7336666666666665E-5</v>
      </c>
      <c r="FQ42" s="99">
        <f t="shared" si="22"/>
        <v>1</v>
      </c>
      <c r="FR42" s="99">
        <f t="shared" si="22"/>
        <v>0</v>
      </c>
      <c r="FS42" s="99">
        <f t="shared" si="22"/>
        <v>0</v>
      </c>
      <c r="FT42" s="99">
        <f t="shared" si="8"/>
        <v>0</v>
      </c>
      <c r="FU42" s="100">
        <f t="shared" si="33"/>
        <v>5.666666666666667</v>
      </c>
      <c r="FV42" s="100">
        <f t="shared" si="34"/>
        <v>2</v>
      </c>
      <c r="FW42" s="100">
        <f t="shared" si="35"/>
        <v>1</v>
      </c>
      <c r="FX42" s="100">
        <f t="shared" si="36"/>
        <v>0</v>
      </c>
      <c r="FY42" s="100">
        <f>SUM(FU42*Parameters!$L$2,FV42*Parameters!$L$3,FW42*Parameters!$L$4,FX42*Parameters!$L$5)</f>
        <v>5.4333333333333336</v>
      </c>
      <c r="FZ42" s="194">
        <f t="shared" si="23"/>
        <v>0.17055214723926379</v>
      </c>
      <c r="GA42" s="197">
        <f t="shared" si="24"/>
        <v>44290</v>
      </c>
    </row>
    <row r="43" spans="1:183" s="93" customFormat="1" ht="16">
      <c r="A43" s="113">
        <v>44282</v>
      </c>
      <c r="B43" s="113">
        <v>44307</v>
      </c>
      <c r="C43" t="s">
        <v>1850</v>
      </c>
      <c r="D43"/>
      <c r="E43" t="s">
        <v>2103</v>
      </c>
      <c r="F43">
        <v>148796824</v>
      </c>
      <c r="G43">
        <v>1.9</v>
      </c>
      <c r="H43">
        <v>0</v>
      </c>
      <c r="I43"/>
      <c r="J43"/>
      <c r="K43"/>
      <c r="L43"/>
      <c r="M43"/>
      <c r="N43"/>
      <c r="O43"/>
      <c r="P43"/>
      <c r="Q43"/>
      <c r="R43"/>
      <c r="S43">
        <v>0</v>
      </c>
      <c r="T43">
        <v>0</v>
      </c>
      <c r="U43">
        <v>0</v>
      </c>
      <c r="V43">
        <v>1.9</v>
      </c>
      <c r="W43" t="s">
        <v>1982</v>
      </c>
      <c r="X43" t="s">
        <v>1774</v>
      </c>
      <c r="Y43"/>
      <c r="Z43" t="s">
        <v>2104</v>
      </c>
      <c r="AA43"/>
      <c r="AB43" s="113">
        <v>44283</v>
      </c>
      <c r="AC43" s="113">
        <v>44285</v>
      </c>
      <c r="AD43" t="s">
        <v>1850</v>
      </c>
      <c r="AE43"/>
      <c r="AF43" t="s">
        <v>2105</v>
      </c>
      <c r="AG43" t="s">
        <v>0</v>
      </c>
      <c r="AH43">
        <v>1</v>
      </c>
      <c r="AI43">
        <v>0</v>
      </c>
      <c r="AJ43">
        <v>0</v>
      </c>
      <c r="AK43">
        <v>0</v>
      </c>
      <c r="AL43">
        <v>0</v>
      </c>
      <c r="AM43">
        <v>0</v>
      </c>
      <c r="AN43">
        <v>0.5</v>
      </c>
      <c r="AO43">
        <v>0</v>
      </c>
      <c r="AP43"/>
      <c r="AQ43"/>
      <c r="AR43"/>
      <c r="AS43"/>
      <c r="AT43"/>
      <c r="AU43"/>
      <c r="AV43"/>
      <c r="AW43"/>
      <c r="AX43"/>
      <c r="AY43"/>
      <c r="AZ43"/>
      <c r="BA43"/>
      <c r="BB43"/>
      <c r="BC43"/>
      <c r="BD43"/>
      <c r="BE43"/>
      <c r="BF43"/>
      <c r="BG43"/>
      <c r="BH43"/>
      <c r="BI43"/>
      <c r="BJ43">
        <v>5</v>
      </c>
      <c r="BK43">
        <v>2</v>
      </c>
      <c r="BL43">
        <v>2</v>
      </c>
      <c r="BM43">
        <v>0</v>
      </c>
      <c r="BN43" t="s">
        <v>2056</v>
      </c>
      <c r="BO43" t="s">
        <v>2106</v>
      </c>
      <c r="BP43" t="s">
        <v>1856</v>
      </c>
      <c r="BQ43"/>
      <c r="BR43" s="113">
        <v>44284</v>
      </c>
      <c r="BS43" s="113">
        <v>44285</v>
      </c>
      <c r="BT43" t="s">
        <v>1850</v>
      </c>
      <c r="BU43"/>
      <c r="BV43" t="s">
        <v>1968</v>
      </c>
      <c r="BW43" t="s">
        <v>0</v>
      </c>
      <c r="BX43">
        <v>1</v>
      </c>
      <c r="BY43">
        <v>0</v>
      </c>
      <c r="BZ43">
        <v>0</v>
      </c>
      <c r="CA43">
        <v>0</v>
      </c>
      <c r="CB43">
        <v>0</v>
      </c>
      <c r="CC43">
        <v>0</v>
      </c>
      <c r="CD43">
        <v>0</v>
      </c>
      <c r="CE43">
        <v>2.5</v>
      </c>
      <c r="CF43"/>
      <c r="CG43"/>
      <c r="CH43"/>
      <c r="CI43"/>
      <c r="CJ43"/>
      <c r="CK43"/>
      <c r="CL43"/>
      <c r="CM43"/>
      <c r="CN43"/>
      <c r="CO43"/>
      <c r="CP43"/>
      <c r="CQ43"/>
      <c r="CR43"/>
      <c r="CS43"/>
      <c r="CT43"/>
      <c r="CU43"/>
      <c r="CV43"/>
      <c r="CW43"/>
      <c r="CX43"/>
      <c r="CY43"/>
      <c r="CZ43">
        <v>5</v>
      </c>
      <c r="DA43">
        <v>2</v>
      </c>
      <c r="DB43">
        <v>2</v>
      </c>
      <c r="DC43">
        <v>0</v>
      </c>
      <c r="DD43" t="s">
        <v>2107</v>
      </c>
      <c r="DE43" t="s">
        <v>2108</v>
      </c>
      <c r="DF43"/>
      <c r="DG43" s="113">
        <v>44285</v>
      </c>
      <c r="DH43" s="113">
        <v>44287</v>
      </c>
      <c r="DI43" t="s">
        <v>1850</v>
      </c>
      <c r="DJ43"/>
      <c r="DK43" t="s">
        <v>2109</v>
      </c>
      <c r="DL43" t="s">
        <v>0</v>
      </c>
      <c r="DM43">
        <v>1</v>
      </c>
      <c r="DN43">
        <v>0</v>
      </c>
      <c r="DO43">
        <v>0</v>
      </c>
      <c r="DP43">
        <v>0</v>
      </c>
      <c r="DQ43">
        <v>0</v>
      </c>
      <c r="DR43">
        <v>0</v>
      </c>
      <c r="DS43">
        <v>1.3</v>
      </c>
      <c r="DT43">
        <v>0</v>
      </c>
      <c r="DU43"/>
      <c r="DV43"/>
      <c r="DW43"/>
      <c r="DX43"/>
      <c r="DY43"/>
      <c r="DZ43"/>
      <c r="EA43"/>
      <c r="EB43"/>
      <c r="EC43"/>
      <c r="ED43"/>
      <c r="EE43"/>
      <c r="EF43"/>
      <c r="EG43"/>
      <c r="EH43"/>
      <c r="EI43"/>
      <c r="EJ43"/>
      <c r="EK43"/>
      <c r="EL43"/>
      <c r="EM43"/>
      <c r="EN43"/>
      <c r="EO43">
        <v>5</v>
      </c>
      <c r="EP43">
        <v>2</v>
      </c>
      <c r="EQ43">
        <v>2</v>
      </c>
      <c r="ER43">
        <v>0</v>
      </c>
      <c r="ES43" t="s">
        <v>2110</v>
      </c>
      <c r="ET43" t="s">
        <v>1861</v>
      </c>
      <c r="EU43"/>
      <c r="EV43" s="94">
        <f t="shared" si="25"/>
        <v>1.4</v>
      </c>
      <c r="EW43" s="94">
        <f t="shared" si="26"/>
        <v>0.5</v>
      </c>
      <c r="EX43" s="94">
        <f t="shared" si="13"/>
        <v>1.2</v>
      </c>
      <c r="EY43" s="94">
        <f t="shared" si="27"/>
        <v>0</v>
      </c>
      <c r="EZ43" s="94">
        <f t="shared" si="28"/>
        <v>0</v>
      </c>
      <c r="FA43" s="94">
        <f t="shared" si="14"/>
        <v>0</v>
      </c>
      <c r="FB43" s="94">
        <f t="shared" si="29"/>
        <v>0</v>
      </c>
      <c r="FC43" s="94">
        <f t="shared" si="30"/>
        <v>0</v>
      </c>
      <c r="FD43" s="94">
        <f t="shared" si="15"/>
        <v>0</v>
      </c>
      <c r="FE43" s="94">
        <f t="shared" si="31"/>
        <v>0</v>
      </c>
      <c r="FF43" s="94">
        <f t="shared" si="32"/>
        <v>0</v>
      </c>
      <c r="FG43" s="94">
        <f t="shared" si="16"/>
        <v>0</v>
      </c>
      <c r="FH43" s="95">
        <f t="shared" si="17"/>
        <v>1.0333333333333332</v>
      </c>
      <c r="FI43" s="95">
        <f t="shared" si="18"/>
        <v>0</v>
      </c>
      <c r="FJ43" s="95">
        <f t="shared" si="19"/>
        <v>0</v>
      </c>
      <c r="FK43" s="95">
        <f t="shared" si="20"/>
        <v>0</v>
      </c>
      <c r="FL43" s="96">
        <f>(FH43/1000)*Parameters!$H$2</f>
        <v>3.0483333333333327E-5</v>
      </c>
      <c r="FM43" s="97">
        <f>(FI43/1000)*Parameters!$H$4</f>
        <v>0</v>
      </c>
      <c r="FN43" s="97">
        <f>(FJ43/1000)*Parameters!$H$3</f>
        <v>0</v>
      </c>
      <c r="FO43" s="97">
        <f>(FK43/1000)*Parameters!$H$5</f>
        <v>0</v>
      </c>
      <c r="FP43" s="98">
        <f t="shared" si="21"/>
        <v>3.0483333333333327E-5</v>
      </c>
      <c r="FQ43" s="99">
        <f t="shared" si="22"/>
        <v>1</v>
      </c>
      <c r="FR43" s="99">
        <f t="shared" si="22"/>
        <v>0</v>
      </c>
      <c r="FS43" s="99">
        <f t="shared" si="22"/>
        <v>0</v>
      </c>
      <c r="FT43" s="99">
        <f t="shared" si="8"/>
        <v>0</v>
      </c>
      <c r="FU43" s="100">
        <f t="shared" si="33"/>
        <v>5</v>
      </c>
      <c r="FV43" s="100">
        <f t="shared" si="34"/>
        <v>2</v>
      </c>
      <c r="FW43" s="100">
        <f t="shared" si="35"/>
        <v>2</v>
      </c>
      <c r="FX43" s="100">
        <f t="shared" si="36"/>
        <v>0</v>
      </c>
      <c r="FY43" s="100">
        <f>SUM(FU43*Parameters!$L$2,FV43*Parameters!$L$3,FW43*Parameters!$L$4,FX43*Parameters!$L$5)</f>
        <v>6.1</v>
      </c>
      <c r="FZ43" s="194">
        <f t="shared" si="23"/>
        <v>0.16939890710382513</v>
      </c>
      <c r="GA43" s="197">
        <f t="shared" si="24"/>
        <v>44290</v>
      </c>
    </row>
    <row r="44" spans="1:183" s="93" customFormat="1" ht="16">
      <c r="A44" s="113">
        <v>44282</v>
      </c>
      <c r="B44" s="113">
        <v>44282</v>
      </c>
      <c r="C44" t="s">
        <v>1938</v>
      </c>
      <c r="D44"/>
      <c r="E44" t="s">
        <v>2111</v>
      </c>
      <c r="F44">
        <v>138789904</v>
      </c>
      <c r="G44">
        <v>5.44</v>
      </c>
      <c r="H44">
        <v>0</v>
      </c>
      <c r="I44"/>
      <c r="J44"/>
      <c r="K44"/>
      <c r="L44"/>
      <c r="M44"/>
      <c r="N44"/>
      <c r="O44"/>
      <c r="P44"/>
      <c r="Q44"/>
      <c r="R44"/>
      <c r="S44">
        <v>0</v>
      </c>
      <c r="T44">
        <v>0</v>
      </c>
      <c r="U44">
        <v>0</v>
      </c>
      <c r="V44">
        <v>0</v>
      </c>
      <c r="W44"/>
      <c r="X44" t="s">
        <v>1774</v>
      </c>
      <c r="Y44"/>
      <c r="Z44" t="s">
        <v>2112</v>
      </c>
      <c r="AA44"/>
      <c r="AB44" s="113">
        <v>44283</v>
      </c>
      <c r="AC44" s="113">
        <v>44283</v>
      </c>
      <c r="AD44" t="s">
        <v>1938</v>
      </c>
      <c r="AE44"/>
      <c r="AF44" t="s">
        <v>2089</v>
      </c>
      <c r="AG44" t="s">
        <v>0</v>
      </c>
      <c r="AH44">
        <v>1</v>
      </c>
      <c r="AI44">
        <v>0</v>
      </c>
      <c r="AJ44">
        <v>0</v>
      </c>
      <c r="AK44">
        <v>0</v>
      </c>
      <c r="AL44">
        <v>0</v>
      </c>
      <c r="AM44">
        <v>0</v>
      </c>
      <c r="AN44">
        <v>4.5999999999999996</v>
      </c>
      <c r="AO44">
        <v>0</v>
      </c>
      <c r="AP44"/>
      <c r="AQ44"/>
      <c r="AR44"/>
      <c r="AS44"/>
      <c r="AT44"/>
      <c r="AU44"/>
      <c r="AV44"/>
      <c r="AW44"/>
      <c r="AX44"/>
      <c r="AY44"/>
      <c r="AZ44"/>
      <c r="BA44"/>
      <c r="BB44"/>
      <c r="BC44"/>
      <c r="BD44"/>
      <c r="BE44"/>
      <c r="BF44"/>
      <c r="BG44"/>
      <c r="BH44"/>
      <c r="BI44"/>
      <c r="BJ44">
        <v>0</v>
      </c>
      <c r="BK44">
        <v>1</v>
      </c>
      <c r="BL44">
        <v>0</v>
      </c>
      <c r="BM44">
        <v>0</v>
      </c>
      <c r="BN44" t="s">
        <v>2113</v>
      </c>
      <c r="BO44" t="s">
        <v>2114</v>
      </c>
      <c r="BP44"/>
      <c r="BQ44"/>
      <c r="BR44" s="113">
        <v>44284</v>
      </c>
      <c r="BS44" s="113">
        <v>44284</v>
      </c>
      <c r="BT44" t="s">
        <v>1938</v>
      </c>
      <c r="BU44"/>
      <c r="BV44" t="s">
        <v>2115</v>
      </c>
      <c r="BW44" t="s">
        <v>0</v>
      </c>
      <c r="BX44">
        <v>1</v>
      </c>
      <c r="BY44">
        <v>0</v>
      </c>
      <c r="BZ44">
        <v>0</v>
      </c>
      <c r="CA44">
        <v>0</v>
      </c>
      <c r="CB44">
        <v>0</v>
      </c>
      <c r="CC44">
        <v>0</v>
      </c>
      <c r="CD44">
        <v>4.1050000000000004</v>
      </c>
      <c r="CE44">
        <v>0</v>
      </c>
      <c r="CF44"/>
      <c r="CG44"/>
      <c r="CH44"/>
      <c r="CI44"/>
      <c r="CJ44"/>
      <c r="CK44"/>
      <c r="CL44"/>
      <c r="CM44"/>
      <c r="CN44"/>
      <c r="CO44"/>
      <c r="CP44"/>
      <c r="CQ44"/>
      <c r="CR44"/>
      <c r="CS44"/>
      <c r="CT44"/>
      <c r="CU44"/>
      <c r="CV44"/>
      <c r="CW44"/>
      <c r="CX44"/>
      <c r="CY44"/>
      <c r="CZ44">
        <v>4</v>
      </c>
      <c r="DA44">
        <v>1</v>
      </c>
      <c r="DB44">
        <v>0</v>
      </c>
      <c r="DC44">
        <v>0</v>
      </c>
      <c r="DD44" t="s">
        <v>2116</v>
      </c>
      <c r="DE44" t="s">
        <v>2117</v>
      </c>
      <c r="DF44"/>
      <c r="DG44" s="113">
        <v>44285</v>
      </c>
      <c r="DH44" s="113">
        <v>44285</v>
      </c>
      <c r="DI44" t="s">
        <v>1938</v>
      </c>
      <c r="DJ44"/>
      <c r="DK44" t="s">
        <v>2116</v>
      </c>
      <c r="DL44" t="s">
        <v>0</v>
      </c>
      <c r="DM44">
        <v>1</v>
      </c>
      <c r="DN44">
        <v>0</v>
      </c>
      <c r="DO44">
        <v>0</v>
      </c>
      <c r="DP44">
        <v>0</v>
      </c>
      <c r="DQ44">
        <v>0</v>
      </c>
      <c r="DR44">
        <v>0</v>
      </c>
      <c r="DS44">
        <v>3.5150000000000001</v>
      </c>
      <c r="DT44">
        <v>0</v>
      </c>
      <c r="DU44"/>
      <c r="DV44"/>
      <c r="DW44"/>
      <c r="DX44"/>
      <c r="DY44"/>
      <c r="DZ44"/>
      <c r="EA44"/>
      <c r="EB44"/>
      <c r="EC44"/>
      <c r="ED44"/>
      <c r="EE44"/>
      <c r="EF44"/>
      <c r="EG44"/>
      <c r="EH44"/>
      <c r="EI44"/>
      <c r="EJ44"/>
      <c r="EK44"/>
      <c r="EL44"/>
      <c r="EM44"/>
      <c r="EN44"/>
      <c r="EO44">
        <v>4</v>
      </c>
      <c r="EP44">
        <v>1</v>
      </c>
      <c r="EQ44">
        <v>0</v>
      </c>
      <c r="ER44">
        <v>0</v>
      </c>
      <c r="ES44" t="s">
        <v>2118</v>
      </c>
      <c r="ET44" t="s">
        <v>1781</v>
      </c>
      <c r="EU44"/>
      <c r="EV44" s="94">
        <f t="shared" si="25"/>
        <v>0.84000000000000075</v>
      </c>
      <c r="EW44" s="94">
        <f t="shared" si="26"/>
        <v>0.49499999999999922</v>
      </c>
      <c r="EX44" s="94">
        <f t="shared" si="13"/>
        <v>0.5900000000000003</v>
      </c>
      <c r="EY44" s="94">
        <f t="shared" si="27"/>
        <v>0</v>
      </c>
      <c r="EZ44" s="94">
        <f t="shared" si="28"/>
        <v>0</v>
      </c>
      <c r="FA44" s="94">
        <f t="shared" si="14"/>
        <v>0</v>
      </c>
      <c r="FB44" s="94">
        <f t="shared" si="29"/>
        <v>0</v>
      </c>
      <c r="FC44" s="94">
        <f t="shared" si="30"/>
        <v>0</v>
      </c>
      <c r="FD44" s="94">
        <f t="shared" si="15"/>
        <v>0</v>
      </c>
      <c r="FE44" s="94">
        <f t="shared" si="31"/>
        <v>0</v>
      </c>
      <c r="FF44" s="94">
        <f t="shared" si="32"/>
        <v>0</v>
      </c>
      <c r="FG44" s="94">
        <f t="shared" si="16"/>
        <v>0</v>
      </c>
      <c r="FH44" s="95">
        <f t="shared" si="17"/>
        <v>0.64166666666666672</v>
      </c>
      <c r="FI44" s="95">
        <f t="shared" si="18"/>
        <v>0</v>
      </c>
      <c r="FJ44" s="95">
        <f t="shared" si="19"/>
        <v>0</v>
      </c>
      <c r="FK44" s="95">
        <f t="shared" si="20"/>
        <v>0</v>
      </c>
      <c r="FL44" s="96">
        <f>(FH44/1000)*Parameters!$H$2</f>
        <v>1.8929166666666665E-5</v>
      </c>
      <c r="FM44" s="97">
        <f>(FI44/1000)*Parameters!$H$4</f>
        <v>0</v>
      </c>
      <c r="FN44" s="97">
        <f>(FJ44/1000)*Parameters!$H$3</f>
        <v>0</v>
      </c>
      <c r="FO44" s="97">
        <f>(FK44/1000)*Parameters!$H$5</f>
        <v>0</v>
      </c>
      <c r="FP44" s="98">
        <f t="shared" si="21"/>
        <v>1.8929166666666665E-5</v>
      </c>
      <c r="FQ44" s="99">
        <f t="shared" si="22"/>
        <v>1</v>
      </c>
      <c r="FR44" s="99">
        <f t="shared" si="22"/>
        <v>0</v>
      </c>
      <c r="FS44" s="99">
        <f t="shared" si="22"/>
        <v>0</v>
      </c>
      <c r="FT44" s="99">
        <f t="shared" si="8"/>
        <v>0</v>
      </c>
      <c r="FU44" s="100">
        <f t="shared" si="33"/>
        <v>2.6666666666666665</v>
      </c>
      <c r="FV44" s="100">
        <f t="shared" si="34"/>
        <v>1</v>
      </c>
      <c r="FW44" s="100">
        <f t="shared" si="35"/>
        <v>0</v>
      </c>
      <c r="FX44" s="100">
        <f t="shared" si="36"/>
        <v>0</v>
      </c>
      <c r="FY44" s="100">
        <f>SUM(FU44*Parameters!$L$2,FV44*Parameters!$L$3,FW44*Parameters!$L$4,FX44*Parameters!$L$5)</f>
        <v>2.1333333333333333</v>
      </c>
      <c r="FZ44" s="194">
        <f t="shared" si="23"/>
        <v>0.30078125000000006</v>
      </c>
      <c r="GA44" s="197">
        <f t="shared" si="24"/>
        <v>44290</v>
      </c>
    </row>
    <row r="45" spans="1:183" s="93" customFormat="1" ht="16">
      <c r="A45" s="113">
        <v>44282</v>
      </c>
      <c r="B45" s="113">
        <v>44285</v>
      </c>
      <c r="C45" t="s">
        <v>2119</v>
      </c>
      <c r="D45"/>
      <c r="E45" t="s">
        <v>2120</v>
      </c>
      <c r="F45">
        <v>133934955</v>
      </c>
      <c r="G45">
        <v>27</v>
      </c>
      <c r="H45">
        <v>0</v>
      </c>
      <c r="I45"/>
      <c r="J45"/>
      <c r="K45"/>
      <c r="L45"/>
      <c r="M45"/>
      <c r="N45"/>
      <c r="O45"/>
      <c r="P45"/>
      <c r="Q45"/>
      <c r="R45"/>
      <c r="S45">
        <v>0</v>
      </c>
      <c r="T45">
        <v>0</v>
      </c>
      <c r="U45">
        <v>0</v>
      </c>
      <c r="V45">
        <v>0</v>
      </c>
      <c r="W45"/>
      <c r="X45" t="s">
        <v>1774</v>
      </c>
      <c r="Y45"/>
      <c r="Z45" t="s">
        <v>2121</v>
      </c>
      <c r="AA45"/>
      <c r="AB45" s="113">
        <v>44283</v>
      </c>
      <c r="AC45" s="113">
        <v>44283</v>
      </c>
      <c r="AD45" t="s">
        <v>2119</v>
      </c>
      <c r="AE45"/>
      <c r="AF45" t="s">
        <v>2122</v>
      </c>
      <c r="AG45" t="s">
        <v>0</v>
      </c>
      <c r="AH45">
        <v>1</v>
      </c>
      <c r="AI45">
        <v>0</v>
      </c>
      <c r="AJ45">
        <v>0</v>
      </c>
      <c r="AK45">
        <v>0</v>
      </c>
      <c r="AL45">
        <v>0</v>
      </c>
      <c r="AM45">
        <v>0</v>
      </c>
      <c r="AN45">
        <v>23.9</v>
      </c>
      <c r="AO45">
        <v>0</v>
      </c>
      <c r="AP45"/>
      <c r="AQ45"/>
      <c r="AR45"/>
      <c r="AS45"/>
      <c r="AT45"/>
      <c r="AU45"/>
      <c r="AV45"/>
      <c r="AW45"/>
      <c r="AX45"/>
      <c r="AY45"/>
      <c r="AZ45"/>
      <c r="BA45"/>
      <c r="BB45"/>
      <c r="BC45"/>
      <c r="BD45"/>
      <c r="BE45"/>
      <c r="BF45"/>
      <c r="BG45"/>
      <c r="BH45"/>
      <c r="BI45"/>
      <c r="BJ45">
        <v>2</v>
      </c>
      <c r="BK45">
        <v>6</v>
      </c>
      <c r="BL45">
        <v>4</v>
      </c>
      <c r="BM45">
        <v>0</v>
      </c>
      <c r="BN45" t="s">
        <v>2123</v>
      </c>
      <c r="BO45" t="s">
        <v>559</v>
      </c>
      <c r="BP45"/>
      <c r="BQ45"/>
      <c r="BR45" s="113">
        <v>44284</v>
      </c>
      <c r="BS45" s="113">
        <v>44301</v>
      </c>
      <c r="BT45" t="s">
        <v>2119</v>
      </c>
      <c r="BU45"/>
      <c r="BV45" t="s">
        <v>2124</v>
      </c>
      <c r="BW45" t="s">
        <v>0</v>
      </c>
      <c r="BX45">
        <v>1</v>
      </c>
      <c r="BY45">
        <v>0</v>
      </c>
      <c r="BZ45">
        <v>0</v>
      </c>
      <c r="CA45">
        <v>0</v>
      </c>
      <c r="CB45">
        <v>0</v>
      </c>
      <c r="CC45">
        <v>0</v>
      </c>
      <c r="CD45">
        <v>22.4</v>
      </c>
      <c r="CE45">
        <v>0</v>
      </c>
      <c r="CF45"/>
      <c r="CG45"/>
      <c r="CH45"/>
      <c r="CI45"/>
      <c r="CJ45"/>
      <c r="CK45"/>
      <c r="CL45"/>
      <c r="CM45"/>
      <c r="CN45"/>
      <c r="CO45"/>
      <c r="CP45"/>
      <c r="CQ45"/>
      <c r="CR45"/>
      <c r="CS45"/>
      <c r="CT45"/>
      <c r="CU45"/>
      <c r="CV45"/>
      <c r="CW45"/>
      <c r="CX45"/>
      <c r="CY45"/>
      <c r="CZ45">
        <v>2</v>
      </c>
      <c r="DA45">
        <v>7</v>
      </c>
      <c r="DB45">
        <v>3</v>
      </c>
      <c r="DC45">
        <v>0</v>
      </c>
      <c r="DD45" t="s">
        <v>2125</v>
      </c>
      <c r="DE45" t="s">
        <v>2126</v>
      </c>
      <c r="DF45"/>
      <c r="DG45" s="113">
        <v>44285</v>
      </c>
      <c r="DH45" s="113">
        <v>44301</v>
      </c>
      <c r="DI45" t="s">
        <v>2119</v>
      </c>
      <c r="DJ45"/>
      <c r="DK45" t="s">
        <v>2127</v>
      </c>
      <c r="DL45" t="s">
        <v>0</v>
      </c>
      <c r="DM45">
        <v>1</v>
      </c>
      <c r="DN45">
        <v>0</v>
      </c>
      <c r="DO45">
        <v>0</v>
      </c>
      <c r="DP45">
        <v>0</v>
      </c>
      <c r="DQ45">
        <v>0</v>
      </c>
      <c r="DR45">
        <v>0</v>
      </c>
      <c r="DS45">
        <v>21.1</v>
      </c>
      <c r="DT45">
        <v>0</v>
      </c>
      <c r="DU45"/>
      <c r="DV45"/>
      <c r="DW45"/>
      <c r="DX45"/>
      <c r="DY45"/>
      <c r="DZ45"/>
      <c r="EA45"/>
      <c r="EB45"/>
      <c r="EC45"/>
      <c r="ED45"/>
      <c r="EE45"/>
      <c r="EF45"/>
      <c r="EG45"/>
      <c r="EH45"/>
      <c r="EI45"/>
      <c r="EJ45"/>
      <c r="EK45"/>
      <c r="EL45"/>
      <c r="EM45"/>
      <c r="EN45"/>
      <c r="EO45">
        <v>2</v>
      </c>
      <c r="EP45">
        <v>7</v>
      </c>
      <c r="EQ45">
        <v>4</v>
      </c>
      <c r="ER45">
        <v>0</v>
      </c>
      <c r="ES45" t="s">
        <v>2126</v>
      </c>
      <c r="ET45" t="s">
        <v>1840</v>
      </c>
      <c r="EU45"/>
      <c r="EV45" s="94">
        <f t="shared" si="25"/>
        <v>3.1000000000000014</v>
      </c>
      <c r="EW45" s="94">
        <f t="shared" si="26"/>
        <v>1.5</v>
      </c>
      <c r="EX45" s="94">
        <f t="shared" si="13"/>
        <v>1.2999999999999972</v>
      </c>
      <c r="EY45" s="94">
        <f t="shared" si="27"/>
        <v>0</v>
      </c>
      <c r="EZ45" s="94">
        <f t="shared" si="28"/>
        <v>0</v>
      </c>
      <c r="FA45" s="94">
        <f t="shared" si="14"/>
        <v>0</v>
      </c>
      <c r="FB45" s="94">
        <f t="shared" si="29"/>
        <v>0</v>
      </c>
      <c r="FC45" s="94">
        <f t="shared" si="30"/>
        <v>0</v>
      </c>
      <c r="FD45" s="94">
        <f t="shared" si="15"/>
        <v>0</v>
      </c>
      <c r="FE45" s="94">
        <f t="shared" si="31"/>
        <v>0</v>
      </c>
      <c r="FF45" s="94">
        <f t="shared" si="32"/>
        <v>0</v>
      </c>
      <c r="FG45" s="94">
        <f t="shared" si="16"/>
        <v>0</v>
      </c>
      <c r="FH45" s="95">
        <f t="shared" si="17"/>
        <v>1.9666666666666661</v>
      </c>
      <c r="FI45" s="95">
        <f t="shared" si="18"/>
        <v>0</v>
      </c>
      <c r="FJ45" s="95">
        <f t="shared" si="19"/>
        <v>0</v>
      </c>
      <c r="FK45" s="95">
        <f t="shared" si="20"/>
        <v>0</v>
      </c>
      <c r="FL45" s="96">
        <f>(FH45/1000)*Parameters!$H$2</f>
        <v>5.8016666666666643E-5</v>
      </c>
      <c r="FM45" s="97">
        <f>(FI45/1000)*Parameters!$H$4</f>
        <v>0</v>
      </c>
      <c r="FN45" s="97">
        <f>(FJ45/1000)*Parameters!$H$3</f>
        <v>0</v>
      </c>
      <c r="FO45" s="97">
        <f>(FK45/1000)*Parameters!$H$5</f>
        <v>0</v>
      </c>
      <c r="FP45" s="98">
        <f t="shared" si="21"/>
        <v>5.8016666666666643E-5</v>
      </c>
      <c r="FQ45" s="99">
        <f t="shared" si="22"/>
        <v>1</v>
      </c>
      <c r="FR45" s="99">
        <f t="shared" si="22"/>
        <v>0</v>
      </c>
      <c r="FS45" s="99">
        <f t="shared" si="22"/>
        <v>0</v>
      </c>
      <c r="FT45" s="99">
        <f t="shared" si="8"/>
        <v>0</v>
      </c>
      <c r="FU45" s="100">
        <f t="shared" si="33"/>
        <v>2</v>
      </c>
      <c r="FV45" s="100">
        <f t="shared" si="34"/>
        <v>6.666666666666667</v>
      </c>
      <c r="FW45" s="100">
        <f t="shared" si="35"/>
        <v>3.6666666666666665</v>
      </c>
      <c r="FX45" s="100">
        <f t="shared" si="36"/>
        <v>0</v>
      </c>
      <c r="FY45" s="100">
        <f>SUM(FU45*Parameters!$L$2,FV45*Parameters!$L$3,FW45*Parameters!$L$4,FX45*Parameters!$L$5)</f>
        <v>10</v>
      </c>
      <c r="FZ45" s="194">
        <f t="shared" si="23"/>
        <v>0.1966666666666666</v>
      </c>
      <c r="GA45" s="197">
        <f t="shared" si="24"/>
        <v>44290</v>
      </c>
    </row>
    <row r="46" spans="1:183" s="93" customFormat="1" ht="16">
      <c r="A46" s="113">
        <v>44282</v>
      </c>
      <c r="B46" s="113">
        <v>44282</v>
      </c>
      <c r="C46" t="s">
        <v>1905</v>
      </c>
      <c r="D46"/>
      <c r="E46" t="s">
        <v>2128</v>
      </c>
      <c r="F46">
        <v>139067243</v>
      </c>
      <c r="G46">
        <v>0.9</v>
      </c>
      <c r="H46">
        <v>0</v>
      </c>
      <c r="I46"/>
      <c r="J46"/>
      <c r="K46"/>
      <c r="L46"/>
      <c r="M46"/>
      <c r="N46"/>
      <c r="O46"/>
      <c r="P46"/>
      <c r="Q46"/>
      <c r="R46"/>
      <c r="S46">
        <v>0</v>
      </c>
      <c r="T46">
        <v>0</v>
      </c>
      <c r="U46">
        <v>0</v>
      </c>
      <c r="V46">
        <v>0</v>
      </c>
      <c r="W46"/>
      <c r="X46" t="s">
        <v>1774</v>
      </c>
      <c r="Y46"/>
      <c r="Z46" t="s">
        <v>2129</v>
      </c>
      <c r="AA46"/>
      <c r="AB46" s="113">
        <v>44283</v>
      </c>
      <c r="AC46" s="113">
        <v>44283</v>
      </c>
      <c r="AD46" t="s">
        <v>1890</v>
      </c>
      <c r="AE46"/>
      <c r="AF46" t="s">
        <v>2130</v>
      </c>
      <c r="AG46" t="s">
        <v>0</v>
      </c>
      <c r="AH46">
        <v>1</v>
      </c>
      <c r="AI46">
        <v>0</v>
      </c>
      <c r="AJ46">
        <v>0</v>
      </c>
      <c r="AK46">
        <v>0</v>
      </c>
      <c r="AL46">
        <v>0</v>
      </c>
      <c r="AM46">
        <v>0</v>
      </c>
      <c r="AN46">
        <v>1.4999999999999999E-2</v>
      </c>
      <c r="AO46">
        <v>0</v>
      </c>
      <c r="AP46"/>
      <c r="AQ46"/>
      <c r="AR46"/>
      <c r="AS46"/>
      <c r="AT46"/>
      <c r="AU46"/>
      <c r="AV46"/>
      <c r="AW46"/>
      <c r="AX46"/>
      <c r="AY46"/>
      <c r="AZ46"/>
      <c r="BA46"/>
      <c r="BB46"/>
      <c r="BC46"/>
      <c r="BD46"/>
      <c r="BE46"/>
      <c r="BF46"/>
      <c r="BG46"/>
      <c r="BH46"/>
      <c r="BI46"/>
      <c r="BJ46">
        <v>3</v>
      </c>
      <c r="BK46">
        <v>2</v>
      </c>
      <c r="BL46">
        <v>3</v>
      </c>
      <c r="BM46">
        <v>3</v>
      </c>
      <c r="BN46" t="s">
        <v>2131</v>
      </c>
      <c r="BO46" t="s">
        <v>1982</v>
      </c>
      <c r="BP46" t="s">
        <v>559</v>
      </c>
      <c r="BQ46"/>
      <c r="BR46" s="113">
        <v>44284</v>
      </c>
      <c r="BS46" s="113">
        <v>44284</v>
      </c>
      <c r="BT46" t="s">
        <v>2132</v>
      </c>
      <c r="BU46"/>
      <c r="BV46" t="s">
        <v>2133</v>
      </c>
      <c r="BW46" t="s">
        <v>0</v>
      </c>
      <c r="BX46">
        <v>1</v>
      </c>
      <c r="BY46">
        <v>0</v>
      </c>
      <c r="BZ46">
        <v>0</v>
      </c>
      <c r="CA46">
        <v>0</v>
      </c>
      <c r="CB46">
        <v>0</v>
      </c>
      <c r="CC46">
        <v>0</v>
      </c>
      <c r="CD46">
        <v>0</v>
      </c>
      <c r="CE46">
        <v>41</v>
      </c>
      <c r="CF46"/>
      <c r="CG46"/>
      <c r="CH46"/>
      <c r="CI46"/>
      <c r="CJ46"/>
      <c r="CK46"/>
      <c r="CL46"/>
      <c r="CM46"/>
      <c r="CN46"/>
      <c r="CO46"/>
      <c r="CP46"/>
      <c r="CQ46"/>
      <c r="CR46"/>
      <c r="CS46"/>
      <c r="CT46"/>
      <c r="CU46"/>
      <c r="CV46"/>
      <c r="CW46"/>
      <c r="CX46"/>
      <c r="CY46"/>
      <c r="CZ46">
        <v>3</v>
      </c>
      <c r="DA46">
        <v>2</v>
      </c>
      <c r="DB46">
        <v>3</v>
      </c>
      <c r="DC46">
        <v>3</v>
      </c>
      <c r="DD46" t="s">
        <v>2134</v>
      </c>
      <c r="DE46" t="s">
        <v>2135</v>
      </c>
      <c r="DF46"/>
      <c r="DG46" s="113">
        <v>44285</v>
      </c>
      <c r="DH46" s="113">
        <v>44285</v>
      </c>
      <c r="DI46" t="s">
        <v>1902</v>
      </c>
      <c r="DJ46"/>
      <c r="DK46" t="s">
        <v>2136</v>
      </c>
      <c r="DL46" t="s">
        <v>0</v>
      </c>
      <c r="DM46">
        <v>1</v>
      </c>
      <c r="DN46">
        <v>0</v>
      </c>
      <c r="DO46">
        <v>0</v>
      </c>
      <c r="DP46">
        <v>0</v>
      </c>
      <c r="DQ46">
        <v>0</v>
      </c>
      <c r="DR46">
        <v>0</v>
      </c>
      <c r="DS46">
        <v>40</v>
      </c>
      <c r="DT46">
        <v>0</v>
      </c>
      <c r="DU46"/>
      <c r="DV46"/>
      <c r="DW46"/>
      <c r="DX46"/>
      <c r="DY46"/>
      <c r="DZ46"/>
      <c r="EA46"/>
      <c r="EB46"/>
      <c r="EC46"/>
      <c r="ED46"/>
      <c r="EE46"/>
      <c r="EF46"/>
      <c r="EG46"/>
      <c r="EH46"/>
      <c r="EI46"/>
      <c r="EJ46"/>
      <c r="EK46"/>
      <c r="EL46"/>
      <c r="EM46"/>
      <c r="EN46"/>
      <c r="EO46">
        <v>3</v>
      </c>
      <c r="EP46">
        <v>2</v>
      </c>
      <c r="EQ46">
        <v>3</v>
      </c>
      <c r="ER46">
        <v>3</v>
      </c>
      <c r="ES46" t="s">
        <v>1829</v>
      </c>
      <c r="ET46" t="s">
        <v>1861</v>
      </c>
      <c r="EU46"/>
      <c r="EV46" s="94">
        <f t="shared" si="25"/>
        <v>0.88500000000000001</v>
      </c>
      <c r="EW46" s="94">
        <f t="shared" si="26"/>
        <v>1.4999999999999999E-2</v>
      </c>
      <c r="EX46" s="94">
        <f t="shared" si="13"/>
        <v>1</v>
      </c>
      <c r="EY46" s="94">
        <f t="shared" si="27"/>
        <v>0</v>
      </c>
      <c r="EZ46" s="94">
        <f t="shared" si="28"/>
        <v>0</v>
      </c>
      <c r="FA46" s="94">
        <f t="shared" si="14"/>
        <v>0</v>
      </c>
      <c r="FB46" s="94">
        <f t="shared" si="29"/>
        <v>0</v>
      </c>
      <c r="FC46" s="94">
        <f t="shared" si="30"/>
        <v>0</v>
      </c>
      <c r="FD46" s="94">
        <f t="shared" si="15"/>
        <v>0</v>
      </c>
      <c r="FE46" s="94">
        <f t="shared" si="31"/>
        <v>0</v>
      </c>
      <c r="FF46" s="94">
        <f t="shared" si="32"/>
        <v>0</v>
      </c>
      <c r="FG46" s="94">
        <f t="shared" si="16"/>
        <v>0</v>
      </c>
      <c r="FH46" s="95">
        <f t="shared" si="17"/>
        <v>0.6333333333333333</v>
      </c>
      <c r="FI46" s="95">
        <f t="shared" si="18"/>
        <v>0</v>
      </c>
      <c r="FJ46" s="95">
        <f t="shared" si="19"/>
        <v>0</v>
      </c>
      <c r="FK46" s="95">
        <f t="shared" si="20"/>
        <v>0</v>
      </c>
      <c r="FL46" s="96">
        <f>(FH46/1000)*Parameters!$H$2</f>
        <v>1.8683333333333331E-5</v>
      </c>
      <c r="FM46" s="97">
        <f>(FI46/1000)*Parameters!$H$4</f>
        <v>0</v>
      </c>
      <c r="FN46" s="97">
        <f>(FJ46/1000)*Parameters!$H$3</f>
        <v>0</v>
      </c>
      <c r="FO46" s="97">
        <f>(FK46/1000)*Parameters!$H$5</f>
        <v>0</v>
      </c>
      <c r="FP46" s="98">
        <f t="shared" si="21"/>
        <v>1.8683333333333331E-5</v>
      </c>
      <c r="FQ46" s="99">
        <f t="shared" si="22"/>
        <v>1</v>
      </c>
      <c r="FR46" s="99">
        <f t="shared" si="22"/>
        <v>0</v>
      </c>
      <c r="FS46" s="99">
        <f t="shared" si="22"/>
        <v>0</v>
      </c>
      <c r="FT46" s="99">
        <f t="shared" si="8"/>
        <v>0</v>
      </c>
      <c r="FU46" s="100">
        <f t="shared" si="33"/>
        <v>3</v>
      </c>
      <c r="FV46" s="100">
        <f t="shared" si="34"/>
        <v>2</v>
      </c>
      <c r="FW46" s="100">
        <f t="shared" si="35"/>
        <v>3</v>
      </c>
      <c r="FX46" s="100">
        <f t="shared" si="36"/>
        <v>3</v>
      </c>
      <c r="FY46" s="100">
        <f>SUM(FU46*Parameters!$L$2,FV46*Parameters!$L$3,FW46*Parameters!$L$4,FX46*Parameters!$L$5)</f>
        <v>8.5</v>
      </c>
      <c r="FZ46" s="194">
        <f t="shared" si="23"/>
        <v>7.4509803921568626E-2</v>
      </c>
      <c r="GA46" s="197">
        <f t="shared" si="24"/>
        <v>44290</v>
      </c>
    </row>
    <row r="47" spans="1:183" s="93" customFormat="1" ht="16">
      <c r="A47" s="113">
        <v>44282</v>
      </c>
      <c r="B47" s="113">
        <v>44282</v>
      </c>
      <c r="C47" t="s">
        <v>1938</v>
      </c>
      <c r="D47"/>
      <c r="E47" t="s">
        <v>2137</v>
      </c>
      <c r="F47">
        <v>141028220</v>
      </c>
      <c r="G47">
        <v>3.46</v>
      </c>
      <c r="H47">
        <v>0</v>
      </c>
      <c r="I47"/>
      <c r="J47"/>
      <c r="K47"/>
      <c r="L47"/>
      <c r="M47"/>
      <c r="N47"/>
      <c r="O47"/>
      <c r="P47"/>
      <c r="Q47"/>
      <c r="R47"/>
      <c r="S47">
        <v>0</v>
      </c>
      <c r="T47">
        <v>0</v>
      </c>
      <c r="U47">
        <v>0</v>
      </c>
      <c r="V47">
        <v>0</v>
      </c>
      <c r="W47"/>
      <c r="X47" t="s">
        <v>1774</v>
      </c>
      <c r="Y47"/>
      <c r="Z47" t="s">
        <v>2138</v>
      </c>
      <c r="AA47"/>
      <c r="AB47" s="113">
        <v>44283</v>
      </c>
      <c r="AC47" s="113">
        <v>44283</v>
      </c>
      <c r="AD47" t="s">
        <v>1938</v>
      </c>
      <c r="AE47"/>
      <c r="AF47" t="s">
        <v>2139</v>
      </c>
      <c r="AG47" t="s">
        <v>0</v>
      </c>
      <c r="AH47">
        <v>1</v>
      </c>
      <c r="AI47">
        <v>0</v>
      </c>
      <c r="AJ47">
        <v>0</v>
      </c>
      <c r="AK47">
        <v>0</v>
      </c>
      <c r="AL47">
        <v>0</v>
      </c>
      <c r="AM47">
        <v>0</v>
      </c>
      <c r="AN47">
        <v>1.915</v>
      </c>
      <c r="AO47">
        <v>0</v>
      </c>
      <c r="AP47"/>
      <c r="AQ47"/>
      <c r="AR47"/>
      <c r="AS47"/>
      <c r="AT47"/>
      <c r="AU47"/>
      <c r="AV47"/>
      <c r="AW47"/>
      <c r="AX47"/>
      <c r="AY47"/>
      <c r="AZ47"/>
      <c r="BA47"/>
      <c r="BB47"/>
      <c r="BC47"/>
      <c r="BD47"/>
      <c r="BE47"/>
      <c r="BF47"/>
      <c r="BG47"/>
      <c r="BH47"/>
      <c r="BI47"/>
      <c r="BJ47">
        <v>4</v>
      </c>
      <c r="BK47">
        <v>4</v>
      </c>
      <c r="BL47">
        <v>2</v>
      </c>
      <c r="BM47">
        <v>0</v>
      </c>
      <c r="BN47" t="s">
        <v>2140</v>
      </c>
      <c r="BO47" t="s">
        <v>2141</v>
      </c>
      <c r="BP47"/>
      <c r="BQ47"/>
      <c r="BR47" s="113">
        <v>44284</v>
      </c>
      <c r="BS47" s="113">
        <v>44284</v>
      </c>
      <c r="BT47" t="s">
        <v>1938</v>
      </c>
      <c r="BU47"/>
      <c r="BV47" t="s">
        <v>2142</v>
      </c>
      <c r="BW47" t="s">
        <v>0</v>
      </c>
      <c r="BX47">
        <v>1</v>
      </c>
      <c r="BY47">
        <v>0</v>
      </c>
      <c r="BZ47">
        <v>0</v>
      </c>
      <c r="CA47">
        <v>0</v>
      </c>
      <c r="CB47">
        <v>0</v>
      </c>
      <c r="CC47">
        <v>0</v>
      </c>
      <c r="CD47">
        <v>0.93500000000000005</v>
      </c>
      <c r="CE47">
        <v>1.74</v>
      </c>
      <c r="CF47"/>
      <c r="CG47"/>
      <c r="CH47"/>
      <c r="CI47"/>
      <c r="CJ47"/>
      <c r="CK47"/>
      <c r="CL47"/>
      <c r="CM47"/>
      <c r="CN47"/>
      <c r="CO47"/>
      <c r="CP47"/>
      <c r="CQ47"/>
      <c r="CR47"/>
      <c r="CS47"/>
      <c r="CT47"/>
      <c r="CU47"/>
      <c r="CV47"/>
      <c r="CW47"/>
      <c r="CX47"/>
      <c r="CY47"/>
      <c r="CZ47">
        <v>4</v>
      </c>
      <c r="DA47">
        <v>4</v>
      </c>
      <c r="DB47">
        <v>3</v>
      </c>
      <c r="DC47">
        <v>0</v>
      </c>
      <c r="DD47" t="s">
        <v>2143</v>
      </c>
      <c r="DE47" t="s">
        <v>2144</v>
      </c>
      <c r="DF47"/>
      <c r="DG47" s="113">
        <v>44285</v>
      </c>
      <c r="DH47" s="113">
        <v>44285</v>
      </c>
      <c r="DI47" t="s">
        <v>1938</v>
      </c>
      <c r="DJ47"/>
      <c r="DK47" t="s">
        <v>2145</v>
      </c>
      <c r="DL47" t="s">
        <v>0</v>
      </c>
      <c r="DM47">
        <v>1</v>
      </c>
      <c r="DN47">
        <v>0</v>
      </c>
      <c r="DO47">
        <v>0</v>
      </c>
      <c r="DP47">
        <v>0</v>
      </c>
      <c r="DQ47">
        <v>0</v>
      </c>
      <c r="DR47">
        <v>0</v>
      </c>
      <c r="DS47">
        <v>0</v>
      </c>
      <c r="DT47">
        <v>0</v>
      </c>
      <c r="DU47"/>
      <c r="DV47"/>
      <c r="DW47"/>
      <c r="DX47"/>
      <c r="DY47"/>
      <c r="DZ47"/>
      <c r="EA47"/>
      <c r="EB47"/>
      <c r="EC47"/>
      <c r="ED47"/>
      <c r="EE47"/>
      <c r="EF47"/>
      <c r="EG47"/>
      <c r="EH47"/>
      <c r="EI47"/>
      <c r="EJ47"/>
      <c r="EK47"/>
      <c r="EL47"/>
      <c r="EM47"/>
      <c r="EN47"/>
      <c r="EO47">
        <v>4</v>
      </c>
      <c r="EP47">
        <v>4</v>
      </c>
      <c r="EQ47">
        <v>2</v>
      </c>
      <c r="ER47">
        <v>0</v>
      </c>
      <c r="ES47" t="s">
        <v>2146</v>
      </c>
      <c r="ET47" t="s">
        <v>1781</v>
      </c>
      <c r="EU47"/>
      <c r="EV47" s="94">
        <f t="shared" si="25"/>
        <v>1.5449999999999999</v>
      </c>
      <c r="EW47" s="94">
        <f t="shared" si="26"/>
        <v>0.98</v>
      </c>
      <c r="EX47" s="94">
        <f t="shared" si="13"/>
        <v>2.6749999999999998</v>
      </c>
      <c r="EY47" s="94">
        <f t="shared" si="27"/>
        <v>0</v>
      </c>
      <c r="EZ47" s="94">
        <f t="shared" si="28"/>
        <v>0</v>
      </c>
      <c r="FA47" s="94">
        <f t="shared" si="14"/>
        <v>0</v>
      </c>
      <c r="FB47" s="94">
        <f t="shared" si="29"/>
        <v>0</v>
      </c>
      <c r="FC47" s="94">
        <f t="shared" si="30"/>
        <v>0</v>
      </c>
      <c r="FD47" s="94">
        <f t="shared" si="15"/>
        <v>0</v>
      </c>
      <c r="FE47" s="94">
        <f t="shared" si="31"/>
        <v>0</v>
      </c>
      <c r="FF47" s="94">
        <f t="shared" si="32"/>
        <v>0</v>
      </c>
      <c r="FG47" s="94">
        <f t="shared" si="16"/>
        <v>0</v>
      </c>
      <c r="FH47" s="95">
        <f t="shared" si="17"/>
        <v>1.7333333333333332</v>
      </c>
      <c r="FI47" s="95">
        <f t="shared" si="18"/>
        <v>0</v>
      </c>
      <c r="FJ47" s="95">
        <f t="shared" si="19"/>
        <v>0</v>
      </c>
      <c r="FK47" s="95">
        <f t="shared" si="20"/>
        <v>0</v>
      </c>
      <c r="FL47" s="96">
        <f>(FH47/1000)*Parameters!$H$2</f>
        <v>5.1133333333333327E-5</v>
      </c>
      <c r="FM47" s="97">
        <f>(FI47/1000)*Parameters!$H$4</f>
        <v>0</v>
      </c>
      <c r="FN47" s="97">
        <f>(FJ47/1000)*Parameters!$H$3</f>
        <v>0</v>
      </c>
      <c r="FO47" s="97">
        <f>(FK47/1000)*Parameters!$H$5</f>
        <v>0</v>
      </c>
      <c r="FP47" s="98">
        <f t="shared" si="21"/>
        <v>5.1133333333333327E-5</v>
      </c>
      <c r="FQ47" s="99">
        <f t="shared" si="22"/>
        <v>1</v>
      </c>
      <c r="FR47" s="99">
        <f t="shared" si="22"/>
        <v>0</v>
      </c>
      <c r="FS47" s="99">
        <f t="shared" si="22"/>
        <v>0</v>
      </c>
      <c r="FT47" s="99">
        <f t="shared" si="8"/>
        <v>0</v>
      </c>
      <c r="FU47" s="100">
        <f t="shared" si="33"/>
        <v>4</v>
      </c>
      <c r="FV47" s="100">
        <f t="shared" si="34"/>
        <v>4</v>
      </c>
      <c r="FW47" s="100">
        <f t="shared" si="35"/>
        <v>2.3333333333333335</v>
      </c>
      <c r="FX47" s="100">
        <f t="shared" si="36"/>
        <v>0</v>
      </c>
      <c r="FY47" s="100">
        <f>SUM(FU47*Parameters!$L$2,FV47*Parameters!$L$3,FW47*Parameters!$L$4,FX47*Parameters!$L$5)</f>
        <v>7.5333333333333332</v>
      </c>
      <c r="FZ47" s="194">
        <f t="shared" si="23"/>
        <v>0.23008849557522121</v>
      </c>
      <c r="GA47" s="197">
        <f t="shared" si="24"/>
        <v>44290</v>
      </c>
    </row>
    <row r="48" spans="1:183" s="93" customFormat="1" ht="16">
      <c r="A48" s="113">
        <v>44282</v>
      </c>
      <c r="B48" s="113">
        <v>44282</v>
      </c>
      <c r="C48" t="s">
        <v>2147</v>
      </c>
      <c r="D48"/>
      <c r="E48" t="s">
        <v>2137</v>
      </c>
      <c r="F48">
        <v>303962797</v>
      </c>
      <c r="G48">
        <v>32</v>
      </c>
      <c r="H48">
        <v>0</v>
      </c>
      <c r="I48"/>
      <c r="J48"/>
      <c r="K48"/>
      <c r="L48"/>
      <c r="M48"/>
      <c r="N48"/>
      <c r="O48"/>
      <c r="P48"/>
      <c r="Q48"/>
      <c r="R48"/>
      <c r="S48">
        <v>0</v>
      </c>
      <c r="T48">
        <v>0</v>
      </c>
      <c r="U48">
        <v>0</v>
      </c>
      <c r="V48">
        <v>0</v>
      </c>
      <c r="W48"/>
      <c r="X48" t="s">
        <v>1774</v>
      </c>
      <c r="Y48"/>
      <c r="Z48" t="s">
        <v>2148</v>
      </c>
      <c r="AA48"/>
      <c r="AB48" s="113">
        <v>44283</v>
      </c>
      <c r="AC48" s="113">
        <v>44283</v>
      </c>
      <c r="AD48" t="s">
        <v>2149</v>
      </c>
      <c r="AE48"/>
      <c r="AF48" t="s">
        <v>2148</v>
      </c>
      <c r="AG48" t="s">
        <v>0</v>
      </c>
      <c r="AH48">
        <v>1</v>
      </c>
      <c r="AI48">
        <v>0</v>
      </c>
      <c r="AJ48">
        <v>0</v>
      </c>
      <c r="AK48">
        <v>0</v>
      </c>
      <c r="AL48">
        <v>0</v>
      </c>
      <c r="AM48">
        <v>0</v>
      </c>
      <c r="AN48">
        <v>30.55</v>
      </c>
      <c r="AO48">
        <v>0</v>
      </c>
      <c r="AP48"/>
      <c r="AQ48"/>
      <c r="AR48"/>
      <c r="AS48"/>
      <c r="AT48"/>
      <c r="AU48"/>
      <c r="AV48"/>
      <c r="AW48"/>
      <c r="AX48"/>
      <c r="AY48"/>
      <c r="AZ48"/>
      <c r="BA48"/>
      <c r="BB48"/>
      <c r="BC48"/>
      <c r="BD48"/>
      <c r="BE48"/>
      <c r="BF48"/>
      <c r="BG48"/>
      <c r="BH48"/>
      <c r="BI48"/>
      <c r="BJ48">
        <v>5</v>
      </c>
      <c r="BK48">
        <v>1</v>
      </c>
      <c r="BL48">
        <v>3</v>
      </c>
      <c r="BM48">
        <v>0</v>
      </c>
      <c r="BN48" t="s">
        <v>2150</v>
      </c>
      <c r="BO48" t="s">
        <v>2151</v>
      </c>
      <c r="BP48"/>
      <c r="BQ48"/>
      <c r="BR48" s="113">
        <v>44284</v>
      </c>
      <c r="BS48" s="113">
        <v>44284</v>
      </c>
      <c r="BT48" t="s">
        <v>1880</v>
      </c>
      <c r="BU48"/>
      <c r="BV48" t="s">
        <v>2152</v>
      </c>
      <c r="BW48" t="s">
        <v>0</v>
      </c>
      <c r="BX48">
        <v>1</v>
      </c>
      <c r="BY48">
        <v>0</v>
      </c>
      <c r="BZ48">
        <v>0</v>
      </c>
      <c r="CA48">
        <v>0</v>
      </c>
      <c r="CB48">
        <v>0</v>
      </c>
      <c r="CC48">
        <v>0</v>
      </c>
      <c r="CD48">
        <v>29.25</v>
      </c>
      <c r="CE48">
        <v>0</v>
      </c>
      <c r="CF48"/>
      <c r="CG48"/>
      <c r="CH48"/>
      <c r="CI48"/>
      <c r="CJ48"/>
      <c r="CK48"/>
      <c r="CL48"/>
      <c r="CM48"/>
      <c r="CN48"/>
      <c r="CO48"/>
      <c r="CP48"/>
      <c r="CQ48"/>
      <c r="CR48"/>
      <c r="CS48"/>
      <c r="CT48"/>
      <c r="CU48"/>
      <c r="CV48"/>
      <c r="CW48"/>
      <c r="CX48"/>
      <c r="CY48"/>
      <c r="CZ48">
        <v>5</v>
      </c>
      <c r="DA48">
        <v>5</v>
      </c>
      <c r="DB48">
        <v>3</v>
      </c>
      <c r="DC48">
        <v>0</v>
      </c>
      <c r="DD48" t="s">
        <v>2153</v>
      </c>
      <c r="DE48" t="s">
        <v>1051</v>
      </c>
      <c r="DF48"/>
      <c r="DG48" s="113">
        <v>44285</v>
      </c>
      <c r="DH48" s="113">
        <v>44285</v>
      </c>
      <c r="DI48" t="s">
        <v>2154</v>
      </c>
      <c r="DJ48"/>
      <c r="DK48" t="s">
        <v>2155</v>
      </c>
      <c r="DL48" t="s">
        <v>0</v>
      </c>
      <c r="DM48">
        <v>1</v>
      </c>
      <c r="DN48">
        <v>0</v>
      </c>
      <c r="DO48">
        <v>0</v>
      </c>
      <c r="DP48">
        <v>0</v>
      </c>
      <c r="DQ48">
        <v>0</v>
      </c>
      <c r="DR48">
        <v>0</v>
      </c>
      <c r="DS48">
        <v>28.1</v>
      </c>
      <c r="DT48">
        <v>0</v>
      </c>
      <c r="DU48"/>
      <c r="DV48"/>
      <c r="DW48"/>
      <c r="DX48"/>
      <c r="DY48"/>
      <c r="DZ48"/>
      <c r="EA48"/>
      <c r="EB48"/>
      <c r="EC48"/>
      <c r="ED48"/>
      <c r="EE48"/>
      <c r="EF48"/>
      <c r="EG48"/>
      <c r="EH48"/>
      <c r="EI48"/>
      <c r="EJ48"/>
      <c r="EK48"/>
      <c r="EL48"/>
      <c r="EM48"/>
      <c r="EN48"/>
      <c r="EO48">
        <v>5</v>
      </c>
      <c r="EP48">
        <v>0</v>
      </c>
      <c r="EQ48">
        <v>3</v>
      </c>
      <c r="ER48">
        <v>0</v>
      </c>
      <c r="ES48" t="s">
        <v>1829</v>
      </c>
      <c r="ET48" t="s">
        <v>1861</v>
      </c>
      <c r="EU48"/>
      <c r="EV48" s="94">
        <f t="shared" si="25"/>
        <v>1.4499999999999993</v>
      </c>
      <c r="EW48" s="94">
        <f t="shared" si="26"/>
        <v>1.3000000000000007</v>
      </c>
      <c r="EX48" s="94">
        <f t="shared" si="13"/>
        <v>1.1499999999999986</v>
      </c>
      <c r="EY48" s="94">
        <f t="shared" si="27"/>
        <v>0</v>
      </c>
      <c r="EZ48" s="94">
        <f t="shared" si="28"/>
        <v>0</v>
      </c>
      <c r="FA48" s="94">
        <f t="shared" si="14"/>
        <v>0</v>
      </c>
      <c r="FB48" s="94">
        <f t="shared" si="29"/>
        <v>0</v>
      </c>
      <c r="FC48" s="94">
        <f t="shared" si="30"/>
        <v>0</v>
      </c>
      <c r="FD48" s="94">
        <f t="shared" si="15"/>
        <v>0</v>
      </c>
      <c r="FE48" s="94">
        <f t="shared" si="31"/>
        <v>0</v>
      </c>
      <c r="FF48" s="94">
        <f t="shared" si="32"/>
        <v>0</v>
      </c>
      <c r="FG48" s="94">
        <f t="shared" si="16"/>
        <v>0</v>
      </c>
      <c r="FH48" s="95">
        <f t="shared" si="17"/>
        <v>1.2999999999999996</v>
      </c>
      <c r="FI48" s="95">
        <f t="shared" si="18"/>
        <v>0</v>
      </c>
      <c r="FJ48" s="95">
        <f t="shared" si="19"/>
        <v>0</v>
      </c>
      <c r="FK48" s="95">
        <f t="shared" si="20"/>
        <v>0</v>
      </c>
      <c r="FL48" s="96">
        <f>(FH48/1000)*Parameters!$H$2</f>
        <v>3.8349999999999983E-5</v>
      </c>
      <c r="FM48" s="97">
        <f>(FI48/1000)*Parameters!$H$4</f>
        <v>0</v>
      </c>
      <c r="FN48" s="97">
        <f>(FJ48/1000)*Parameters!$H$3</f>
        <v>0</v>
      </c>
      <c r="FO48" s="97">
        <f>(FK48/1000)*Parameters!$H$5</f>
        <v>0</v>
      </c>
      <c r="FP48" s="98">
        <f t="shared" si="21"/>
        <v>3.8349999999999983E-5</v>
      </c>
      <c r="FQ48" s="99">
        <f t="shared" si="22"/>
        <v>1</v>
      </c>
      <c r="FR48" s="99">
        <f t="shared" si="22"/>
        <v>0</v>
      </c>
      <c r="FS48" s="99">
        <f t="shared" si="22"/>
        <v>0</v>
      </c>
      <c r="FT48" s="99">
        <f t="shared" si="8"/>
        <v>0</v>
      </c>
      <c r="FU48" s="100">
        <f t="shared" si="33"/>
        <v>5</v>
      </c>
      <c r="FV48" s="100">
        <f t="shared" si="34"/>
        <v>2</v>
      </c>
      <c r="FW48" s="100">
        <f t="shared" si="35"/>
        <v>3</v>
      </c>
      <c r="FX48" s="100">
        <f t="shared" si="36"/>
        <v>0</v>
      </c>
      <c r="FY48" s="100">
        <f>SUM(FU48*Parameters!$L$2,FV48*Parameters!$L$3,FW48*Parameters!$L$4,FX48*Parameters!$L$5)</f>
        <v>7.1</v>
      </c>
      <c r="FZ48" s="194">
        <f t="shared" si="23"/>
        <v>0.18309859154929573</v>
      </c>
      <c r="GA48" s="197">
        <f t="shared" si="24"/>
        <v>44290</v>
      </c>
    </row>
    <row r="49" spans="1:183" s="93" customFormat="1" ht="16">
      <c r="A49" s="113">
        <v>44282</v>
      </c>
      <c r="B49" s="113">
        <v>44286</v>
      </c>
      <c r="C49" t="s">
        <v>1859</v>
      </c>
      <c r="D49"/>
      <c r="E49" t="s">
        <v>2156</v>
      </c>
      <c r="F49">
        <v>303131520</v>
      </c>
      <c r="G49">
        <v>16</v>
      </c>
      <c r="H49">
        <v>0</v>
      </c>
      <c r="I49"/>
      <c r="J49"/>
      <c r="K49"/>
      <c r="L49"/>
      <c r="M49"/>
      <c r="N49"/>
      <c r="O49"/>
      <c r="P49"/>
      <c r="Q49"/>
      <c r="R49"/>
      <c r="S49">
        <v>0</v>
      </c>
      <c r="T49">
        <v>0</v>
      </c>
      <c r="U49">
        <v>0</v>
      </c>
      <c r="V49">
        <v>0</v>
      </c>
      <c r="W49"/>
      <c r="X49" t="s">
        <v>1774</v>
      </c>
      <c r="Y49"/>
      <c r="Z49" t="s">
        <v>2121</v>
      </c>
      <c r="AA49"/>
      <c r="AB49" s="113">
        <v>44283</v>
      </c>
      <c r="AC49" s="113">
        <v>44283</v>
      </c>
      <c r="AD49" t="s">
        <v>2149</v>
      </c>
      <c r="AE49"/>
      <c r="AF49" t="s">
        <v>2157</v>
      </c>
      <c r="AG49" t="s">
        <v>0</v>
      </c>
      <c r="AH49">
        <v>1</v>
      </c>
      <c r="AI49">
        <v>0</v>
      </c>
      <c r="AJ49">
        <v>0</v>
      </c>
      <c r="AK49">
        <v>0</v>
      </c>
      <c r="AL49">
        <v>0</v>
      </c>
      <c r="AM49">
        <v>0</v>
      </c>
      <c r="AN49">
        <v>13</v>
      </c>
      <c r="AO49">
        <v>0</v>
      </c>
      <c r="AP49"/>
      <c r="AQ49"/>
      <c r="AR49"/>
      <c r="AS49"/>
      <c r="AT49"/>
      <c r="AU49"/>
      <c r="AV49"/>
      <c r="AW49"/>
      <c r="AX49"/>
      <c r="AY49"/>
      <c r="AZ49"/>
      <c r="BA49"/>
      <c r="BB49"/>
      <c r="BC49"/>
      <c r="BD49"/>
      <c r="BE49"/>
      <c r="BF49"/>
      <c r="BG49"/>
      <c r="BH49"/>
      <c r="BI49"/>
      <c r="BJ49">
        <v>8</v>
      </c>
      <c r="BK49">
        <v>5</v>
      </c>
      <c r="BL49">
        <v>2</v>
      </c>
      <c r="BM49">
        <v>0</v>
      </c>
      <c r="BN49" t="s">
        <v>2150</v>
      </c>
      <c r="BO49" t="s">
        <v>2158</v>
      </c>
      <c r="BP49" t="s">
        <v>1894</v>
      </c>
      <c r="BQ49"/>
      <c r="BR49" s="113">
        <v>44284</v>
      </c>
      <c r="BS49" s="113">
        <v>44284</v>
      </c>
      <c r="BT49" t="s">
        <v>1859</v>
      </c>
      <c r="BU49"/>
      <c r="BV49" t="s">
        <v>2159</v>
      </c>
      <c r="BW49" t="s">
        <v>0</v>
      </c>
      <c r="BX49">
        <v>1</v>
      </c>
      <c r="BY49">
        <v>0</v>
      </c>
      <c r="BZ49">
        <v>0</v>
      </c>
      <c r="CA49">
        <v>0</v>
      </c>
      <c r="CB49">
        <v>0</v>
      </c>
      <c r="CC49">
        <v>0</v>
      </c>
      <c r="CD49">
        <v>11.5</v>
      </c>
      <c r="CE49">
        <v>0</v>
      </c>
      <c r="CF49"/>
      <c r="CG49"/>
      <c r="CH49"/>
      <c r="CI49"/>
      <c r="CJ49"/>
      <c r="CK49"/>
      <c r="CL49"/>
      <c r="CM49"/>
      <c r="CN49"/>
      <c r="CO49"/>
      <c r="CP49"/>
      <c r="CQ49"/>
      <c r="CR49"/>
      <c r="CS49"/>
      <c r="CT49"/>
      <c r="CU49"/>
      <c r="CV49"/>
      <c r="CW49"/>
      <c r="CX49"/>
      <c r="CY49"/>
      <c r="CZ49">
        <v>8</v>
      </c>
      <c r="DA49">
        <v>5</v>
      </c>
      <c r="DB49">
        <v>2</v>
      </c>
      <c r="DC49">
        <v>0</v>
      </c>
      <c r="DD49" t="s">
        <v>2160</v>
      </c>
      <c r="DE49" t="s">
        <v>1829</v>
      </c>
      <c r="DF49"/>
      <c r="DG49" s="113">
        <v>44285</v>
      </c>
      <c r="DH49" s="113">
        <v>44302</v>
      </c>
      <c r="DI49" t="s">
        <v>2161</v>
      </c>
      <c r="DJ49"/>
      <c r="DK49" t="s">
        <v>2093</v>
      </c>
      <c r="DL49" t="s">
        <v>0</v>
      </c>
      <c r="DM49">
        <v>1</v>
      </c>
      <c r="DN49">
        <v>0</v>
      </c>
      <c r="DO49">
        <v>0</v>
      </c>
      <c r="DP49">
        <v>0</v>
      </c>
      <c r="DQ49">
        <v>0</v>
      </c>
      <c r="DR49">
        <v>0</v>
      </c>
      <c r="DS49">
        <v>9.8000000000000007</v>
      </c>
      <c r="DT49">
        <v>0</v>
      </c>
      <c r="DU49"/>
      <c r="DV49"/>
      <c r="DW49"/>
      <c r="DX49"/>
      <c r="DY49"/>
      <c r="DZ49"/>
      <c r="EA49"/>
      <c r="EB49"/>
      <c r="EC49"/>
      <c r="ED49"/>
      <c r="EE49"/>
      <c r="EF49"/>
      <c r="EG49"/>
      <c r="EH49"/>
      <c r="EI49"/>
      <c r="EJ49"/>
      <c r="EK49"/>
      <c r="EL49"/>
      <c r="EM49"/>
      <c r="EN49"/>
      <c r="EO49">
        <v>8</v>
      </c>
      <c r="EP49">
        <v>5</v>
      </c>
      <c r="EQ49">
        <v>2</v>
      </c>
      <c r="ER49">
        <v>0</v>
      </c>
      <c r="ES49" t="s">
        <v>2162</v>
      </c>
      <c r="ET49" t="s">
        <v>1861</v>
      </c>
      <c r="EU49"/>
      <c r="EV49" s="94">
        <f t="shared" si="25"/>
        <v>3</v>
      </c>
      <c r="EW49" s="94">
        <f t="shared" si="26"/>
        <v>1.5</v>
      </c>
      <c r="EX49" s="94">
        <f t="shared" si="13"/>
        <v>1.6999999999999993</v>
      </c>
      <c r="EY49" s="94">
        <f t="shared" si="27"/>
        <v>0</v>
      </c>
      <c r="EZ49" s="94">
        <f t="shared" si="28"/>
        <v>0</v>
      </c>
      <c r="FA49" s="94">
        <f t="shared" si="14"/>
        <v>0</v>
      </c>
      <c r="FB49" s="94">
        <f t="shared" si="29"/>
        <v>0</v>
      </c>
      <c r="FC49" s="94">
        <f t="shared" si="30"/>
        <v>0</v>
      </c>
      <c r="FD49" s="94">
        <f t="shared" si="15"/>
        <v>0</v>
      </c>
      <c r="FE49" s="94">
        <f t="shared" si="31"/>
        <v>0</v>
      </c>
      <c r="FF49" s="94">
        <f t="shared" si="32"/>
        <v>0</v>
      </c>
      <c r="FG49" s="94">
        <f t="shared" si="16"/>
        <v>0</v>
      </c>
      <c r="FH49" s="95">
        <f t="shared" si="17"/>
        <v>2.0666666666666664</v>
      </c>
      <c r="FI49" s="95">
        <f t="shared" si="18"/>
        <v>0</v>
      </c>
      <c r="FJ49" s="95">
        <f t="shared" si="19"/>
        <v>0</v>
      </c>
      <c r="FK49" s="95">
        <f t="shared" si="20"/>
        <v>0</v>
      </c>
      <c r="FL49" s="96">
        <f>(FH49/1000)*Parameters!$H$2</f>
        <v>6.0966666666666653E-5</v>
      </c>
      <c r="FM49" s="97">
        <f>(FI49/1000)*Parameters!$H$4</f>
        <v>0</v>
      </c>
      <c r="FN49" s="97">
        <f>(FJ49/1000)*Parameters!$H$3</f>
        <v>0</v>
      </c>
      <c r="FO49" s="97">
        <f>(FK49/1000)*Parameters!$H$5</f>
        <v>0</v>
      </c>
      <c r="FP49" s="98">
        <f t="shared" si="21"/>
        <v>6.0966666666666653E-5</v>
      </c>
      <c r="FQ49" s="99">
        <f t="shared" si="22"/>
        <v>1</v>
      </c>
      <c r="FR49" s="99">
        <f t="shared" si="22"/>
        <v>0</v>
      </c>
      <c r="FS49" s="99">
        <f t="shared" si="22"/>
        <v>0</v>
      </c>
      <c r="FT49" s="99">
        <f t="shared" si="8"/>
        <v>0</v>
      </c>
      <c r="FU49" s="100">
        <f t="shared" si="33"/>
        <v>8</v>
      </c>
      <c r="FV49" s="100">
        <f t="shared" si="34"/>
        <v>5</v>
      </c>
      <c r="FW49" s="100">
        <f t="shared" si="35"/>
        <v>2</v>
      </c>
      <c r="FX49" s="100">
        <f t="shared" si="36"/>
        <v>0</v>
      </c>
      <c r="FY49" s="100">
        <f>SUM(FU49*Parameters!$L$2,FV49*Parameters!$L$3,FW49*Parameters!$L$4,FX49*Parameters!$L$5)</f>
        <v>10</v>
      </c>
      <c r="FZ49" s="194">
        <f t="shared" si="23"/>
        <v>0.20666666666666664</v>
      </c>
      <c r="GA49" s="197">
        <f t="shared" si="24"/>
        <v>44290</v>
      </c>
    </row>
    <row r="50" spans="1:183" s="93" customFormat="1" ht="16">
      <c r="A50" s="113">
        <v>44282</v>
      </c>
      <c r="B50" s="113">
        <v>44282</v>
      </c>
      <c r="C50" t="s">
        <v>1938</v>
      </c>
      <c r="D50"/>
      <c r="E50" t="s">
        <v>2163</v>
      </c>
      <c r="F50">
        <v>134627760</v>
      </c>
      <c r="G50">
        <v>17.420000000000002</v>
      </c>
      <c r="H50">
        <v>0</v>
      </c>
      <c r="I50"/>
      <c r="J50"/>
      <c r="K50"/>
      <c r="L50"/>
      <c r="M50"/>
      <c r="N50"/>
      <c r="O50"/>
      <c r="P50"/>
      <c r="Q50"/>
      <c r="R50"/>
      <c r="S50">
        <v>0</v>
      </c>
      <c r="T50">
        <v>0</v>
      </c>
      <c r="U50">
        <v>0</v>
      </c>
      <c r="V50">
        <v>0</v>
      </c>
      <c r="W50"/>
      <c r="X50" t="s">
        <v>1774</v>
      </c>
      <c r="Y50"/>
      <c r="Z50" t="s">
        <v>2164</v>
      </c>
      <c r="AA50"/>
      <c r="AB50" s="113">
        <v>44283</v>
      </c>
      <c r="AC50" s="113">
        <v>44283</v>
      </c>
      <c r="AD50" t="s">
        <v>1938</v>
      </c>
      <c r="AE50"/>
      <c r="AF50" t="s">
        <v>2165</v>
      </c>
      <c r="AG50" t="s">
        <v>0</v>
      </c>
      <c r="AH50">
        <v>1</v>
      </c>
      <c r="AI50">
        <v>0</v>
      </c>
      <c r="AJ50">
        <v>0</v>
      </c>
      <c r="AK50">
        <v>0</v>
      </c>
      <c r="AL50">
        <v>0</v>
      </c>
      <c r="AM50">
        <v>0</v>
      </c>
      <c r="AN50">
        <v>15.42</v>
      </c>
      <c r="AO50">
        <v>0</v>
      </c>
      <c r="AP50"/>
      <c r="AQ50"/>
      <c r="AR50"/>
      <c r="AS50"/>
      <c r="AT50"/>
      <c r="AU50"/>
      <c r="AV50"/>
      <c r="AW50"/>
      <c r="AX50"/>
      <c r="AY50"/>
      <c r="AZ50"/>
      <c r="BA50"/>
      <c r="BB50"/>
      <c r="BC50"/>
      <c r="BD50"/>
      <c r="BE50"/>
      <c r="BF50"/>
      <c r="BG50"/>
      <c r="BH50"/>
      <c r="BI50"/>
      <c r="BJ50">
        <v>4</v>
      </c>
      <c r="BK50">
        <v>1</v>
      </c>
      <c r="BL50">
        <v>0</v>
      </c>
      <c r="BM50">
        <v>0</v>
      </c>
      <c r="BN50" t="s">
        <v>2166</v>
      </c>
      <c r="BO50" t="s">
        <v>1051</v>
      </c>
      <c r="BP50" t="s">
        <v>2167</v>
      </c>
      <c r="BQ50"/>
      <c r="BR50" s="113">
        <v>44284</v>
      </c>
      <c r="BS50" s="113">
        <v>44285</v>
      </c>
      <c r="BT50" t="s">
        <v>1938</v>
      </c>
      <c r="BU50"/>
      <c r="BV50" t="s">
        <v>2168</v>
      </c>
      <c r="BW50" t="s">
        <v>0</v>
      </c>
      <c r="BX50">
        <v>1</v>
      </c>
      <c r="BY50">
        <v>0</v>
      </c>
      <c r="BZ50">
        <v>0</v>
      </c>
      <c r="CA50">
        <v>0</v>
      </c>
      <c r="CB50">
        <v>0</v>
      </c>
      <c r="CC50">
        <v>0</v>
      </c>
      <c r="CD50">
        <v>13.64</v>
      </c>
      <c r="CE50">
        <v>0</v>
      </c>
      <c r="CF50"/>
      <c r="CG50"/>
      <c r="CH50"/>
      <c r="CI50"/>
      <c r="CJ50"/>
      <c r="CK50"/>
      <c r="CL50"/>
      <c r="CM50"/>
      <c r="CN50"/>
      <c r="CO50"/>
      <c r="CP50"/>
      <c r="CQ50"/>
      <c r="CR50"/>
      <c r="CS50"/>
      <c r="CT50"/>
      <c r="CU50"/>
      <c r="CV50"/>
      <c r="CW50"/>
      <c r="CX50"/>
      <c r="CY50"/>
      <c r="CZ50">
        <v>4</v>
      </c>
      <c r="DA50">
        <v>1</v>
      </c>
      <c r="DB50">
        <v>1</v>
      </c>
      <c r="DC50">
        <v>0</v>
      </c>
      <c r="DD50" t="s">
        <v>2169</v>
      </c>
      <c r="DE50" t="s">
        <v>2144</v>
      </c>
      <c r="DF50"/>
      <c r="DG50" s="113">
        <v>44285</v>
      </c>
      <c r="DH50" s="113">
        <v>44285</v>
      </c>
      <c r="DI50" t="s">
        <v>1938</v>
      </c>
      <c r="DJ50"/>
      <c r="DK50" t="s">
        <v>2170</v>
      </c>
      <c r="DL50" t="s">
        <v>0</v>
      </c>
      <c r="DM50">
        <v>1</v>
      </c>
      <c r="DN50">
        <v>0</v>
      </c>
      <c r="DO50">
        <v>0</v>
      </c>
      <c r="DP50">
        <v>0</v>
      </c>
      <c r="DQ50">
        <v>0</v>
      </c>
      <c r="DR50">
        <v>0</v>
      </c>
      <c r="DS50">
        <v>11.86</v>
      </c>
      <c r="DT50">
        <v>0</v>
      </c>
      <c r="DU50"/>
      <c r="DV50"/>
      <c r="DW50"/>
      <c r="DX50"/>
      <c r="DY50"/>
      <c r="DZ50"/>
      <c r="EA50"/>
      <c r="EB50"/>
      <c r="EC50"/>
      <c r="ED50"/>
      <c r="EE50"/>
      <c r="EF50"/>
      <c r="EG50"/>
      <c r="EH50"/>
      <c r="EI50"/>
      <c r="EJ50"/>
      <c r="EK50"/>
      <c r="EL50"/>
      <c r="EM50"/>
      <c r="EN50"/>
      <c r="EO50">
        <v>4</v>
      </c>
      <c r="EP50">
        <v>1</v>
      </c>
      <c r="EQ50">
        <v>0</v>
      </c>
      <c r="ER50">
        <v>0</v>
      </c>
      <c r="ES50" t="s">
        <v>2171</v>
      </c>
      <c r="ET50" t="s">
        <v>1781</v>
      </c>
      <c r="EU50"/>
      <c r="EV50" s="94">
        <f t="shared" si="25"/>
        <v>2.0000000000000018</v>
      </c>
      <c r="EW50" s="94">
        <f t="shared" si="26"/>
        <v>1.7799999999999994</v>
      </c>
      <c r="EX50" s="94">
        <f t="shared" si="13"/>
        <v>1.7800000000000011</v>
      </c>
      <c r="EY50" s="94">
        <f t="shared" si="27"/>
        <v>0</v>
      </c>
      <c r="EZ50" s="94">
        <f t="shared" si="28"/>
        <v>0</v>
      </c>
      <c r="FA50" s="94">
        <f t="shared" si="14"/>
        <v>0</v>
      </c>
      <c r="FB50" s="94">
        <f t="shared" si="29"/>
        <v>0</v>
      </c>
      <c r="FC50" s="94">
        <f t="shared" si="30"/>
        <v>0</v>
      </c>
      <c r="FD50" s="94">
        <f t="shared" si="15"/>
        <v>0</v>
      </c>
      <c r="FE50" s="94">
        <f t="shared" si="31"/>
        <v>0</v>
      </c>
      <c r="FF50" s="94">
        <f t="shared" si="32"/>
        <v>0</v>
      </c>
      <c r="FG50" s="94">
        <f t="shared" si="16"/>
        <v>0</v>
      </c>
      <c r="FH50" s="95">
        <f t="shared" si="17"/>
        <v>1.8533333333333342</v>
      </c>
      <c r="FI50" s="95">
        <f t="shared" si="18"/>
        <v>0</v>
      </c>
      <c r="FJ50" s="95">
        <f t="shared" si="19"/>
        <v>0</v>
      </c>
      <c r="FK50" s="95">
        <f t="shared" si="20"/>
        <v>0</v>
      </c>
      <c r="FL50" s="96">
        <f>(FH50/1000)*Parameters!$H$2</f>
        <v>5.4673333333333358E-5</v>
      </c>
      <c r="FM50" s="97">
        <f>(FI50/1000)*Parameters!$H$4</f>
        <v>0</v>
      </c>
      <c r="FN50" s="97">
        <f>(FJ50/1000)*Parameters!$H$3</f>
        <v>0</v>
      </c>
      <c r="FO50" s="97">
        <f>(FK50/1000)*Parameters!$H$5</f>
        <v>0</v>
      </c>
      <c r="FP50" s="98">
        <f t="shared" si="21"/>
        <v>5.4673333333333358E-5</v>
      </c>
      <c r="FQ50" s="99">
        <f t="shared" si="22"/>
        <v>1</v>
      </c>
      <c r="FR50" s="99">
        <f t="shared" si="22"/>
        <v>0</v>
      </c>
      <c r="FS50" s="99">
        <f t="shared" si="22"/>
        <v>0</v>
      </c>
      <c r="FT50" s="99">
        <f t="shared" si="8"/>
        <v>0</v>
      </c>
      <c r="FU50" s="100">
        <f t="shared" si="33"/>
        <v>4</v>
      </c>
      <c r="FV50" s="100">
        <f t="shared" si="34"/>
        <v>1</v>
      </c>
      <c r="FW50" s="100">
        <f t="shared" si="35"/>
        <v>0.33333333333333331</v>
      </c>
      <c r="FX50" s="100">
        <f t="shared" si="36"/>
        <v>0</v>
      </c>
      <c r="FY50" s="100">
        <f>SUM(FU50*Parameters!$L$2,FV50*Parameters!$L$3,FW50*Parameters!$L$4,FX50*Parameters!$L$5)</f>
        <v>3.1333333333333333</v>
      </c>
      <c r="FZ50" s="194">
        <f t="shared" si="23"/>
        <v>0.59148936170212796</v>
      </c>
      <c r="GA50" s="197">
        <f t="shared" si="24"/>
        <v>44290</v>
      </c>
    </row>
    <row r="51" spans="1:183" s="93" customFormat="1" ht="16">
      <c r="A51" s="113">
        <v>44282</v>
      </c>
      <c r="B51" s="113">
        <v>44282</v>
      </c>
      <c r="C51" t="s">
        <v>1833</v>
      </c>
      <c r="D51"/>
      <c r="E51" t="s">
        <v>2172</v>
      </c>
      <c r="F51">
        <v>138267685</v>
      </c>
      <c r="G51">
        <v>7</v>
      </c>
      <c r="H51">
        <v>0</v>
      </c>
      <c r="I51"/>
      <c r="J51"/>
      <c r="K51"/>
      <c r="L51"/>
      <c r="M51"/>
      <c r="N51"/>
      <c r="O51"/>
      <c r="P51"/>
      <c r="Q51"/>
      <c r="R51"/>
      <c r="S51">
        <v>0</v>
      </c>
      <c r="T51">
        <v>0</v>
      </c>
      <c r="U51">
        <v>0</v>
      </c>
      <c r="V51">
        <v>0</v>
      </c>
      <c r="W51"/>
      <c r="X51" t="s">
        <v>1774</v>
      </c>
      <c r="Y51"/>
      <c r="Z51" t="s">
        <v>2173</v>
      </c>
      <c r="AA51"/>
      <c r="AB51" s="113">
        <v>44283</v>
      </c>
      <c r="AC51" s="113">
        <v>44286</v>
      </c>
      <c r="AD51" t="s">
        <v>1833</v>
      </c>
      <c r="AE51"/>
      <c r="AF51" t="s">
        <v>2174</v>
      </c>
      <c r="AG51" t="s">
        <v>0</v>
      </c>
      <c r="AH51">
        <v>1</v>
      </c>
      <c r="AI51">
        <v>0</v>
      </c>
      <c r="AJ51">
        <v>0</v>
      </c>
      <c r="AK51">
        <v>0</v>
      </c>
      <c r="AL51">
        <v>0</v>
      </c>
      <c r="AM51">
        <v>0</v>
      </c>
      <c r="AN51">
        <v>5.6</v>
      </c>
      <c r="AO51">
        <v>20.9</v>
      </c>
      <c r="AP51"/>
      <c r="AQ51"/>
      <c r="AR51"/>
      <c r="AS51"/>
      <c r="AT51"/>
      <c r="AU51"/>
      <c r="AV51"/>
      <c r="AW51"/>
      <c r="AX51"/>
      <c r="AY51"/>
      <c r="AZ51"/>
      <c r="BA51"/>
      <c r="BB51"/>
      <c r="BC51"/>
      <c r="BD51"/>
      <c r="BE51"/>
      <c r="BF51"/>
      <c r="BG51"/>
      <c r="BH51"/>
      <c r="BI51"/>
      <c r="BJ51">
        <v>9</v>
      </c>
      <c r="BK51">
        <v>4</v>
      </c>
      <c r="BL51">
        <v>1</v>
      </c>
      <c r="BM51">
        <v>0</v>
      </c>
      <c r="BN51" t="s">
        <v>2175</v>
      </c>
      <c r="BO51" t="s">
        <v>1051</v>
      </c>
      <c r="BP51" t="s">
        <v>2167</v>
      </c>
      <c r="BQ51"/>
      <c r="BR51" s="113">
        <v>44284</v>
      </c>
      <c r="BS51" s="113">
        <v>44286</v>
      </c>
      <c r="BT51" t="s">
        <v>1833</v>
      </c>
      <c r="BU51"/>
      <c r="BV51" t="s">
        <v>2176</v>
      </c>
      <c r="BW51" t="s">
        <v>0</v>
      </c>
      <c r="BX51">
        <v>1</v>
      </c>
      <c r="BY51">
        <v>0</v>
      </c>
      <c r="BZ51">
        <v>0</v>
      </c>
      <c r="CA51">
        <v>0</v>
      </c>
      <c r="CB51">
        <v>0</v>
      </c>
      <c r="CC51">
        <v>0</v>
      </c>
      <c r="CD51">
        <v>25.4</v>
      </c>
      <c r="CE51">
        <v>0</v>
      </c>
      <c r="CF51"/>
      <c r="CG51"/>
      <c r="CH51"/>
      <c r="CI51"/>
      <c r="CJ51"/>
      <c r="CK51"/>
      <c r="CL51"/>
      <c r="CM51"/>
      <c r="CN51"/>
      <c r="CO51"/>
      <c r="CP51"/>
      <c r="CQ51"/>
      <c r="CR51"/>
      <c r="CS51"/>
      <c r="CT51"/>
      <c r="CU51"/>
      <c r="CV51"/>
      <c r="CW51"/>
      <c r="CX51"/>
      <c r="CY51"/>
      <c r="CZ51">
        <v>9</v>
      </c>
      <c r="DA51">
        <v>1</v>
      </c>
      <c r="DB51">
        <v>1</v>
      </c>
      <c r="DC51">
        <v>0</v>
      </c>
      <c r="DD51" t="s">
        <v>2177</v>
      </c>
      <c r="DE51" t="s">
        <v>559</v>
      </c>
      <c r="DF51"/>
      <c r="DG51" s="113">
        <v>44285</v>
      </c>
      <c r="DH51" s="113">
        <v>44286</v>
      </c>
      <c r="DI51" t="s">
        <v>1833</v>
      </c>
      <c r="DJ51"/>
      <c r="DK51" t="s">
        <v>2178</v>
      </c>
      <c r="DL51" t="s">
        <v>0</v>
      </c>
      <c r="DM51">
        <v>1</v>
      </c>
      <c r="DN51">
        <v>0</v>
      </c>
      <c r="DO51">
        <v>0</v>
      </c>
      <c r="DP51">
        <v>0</v>
      </c>
      <c r="DQ51">
        <v>0</v>
      </c>
      <c r="DR51">
        <v>0</v>
      </c>
      <c r="DS51">
        <v>25.4</v>
      </c>
      <c r="DT51">
        <v>0</v>
      </c>
      <c r="DU51"/>
      <c r="DV51"/>
      <c r="DW51"/>
      <c r="DX51"/>
      <c r="DY51"/>
      <c r="DZ51"/>
      <c r="EA51"/>
      <c r="EB51"/>
      <c r="EC51"/>
      <c r="ED51"/>
      <c r="EE51"/>
      <c r="EF51"/>
      <c r="EG51"/>
      <c r="EH51"/>
      <c r="EI51"/>
      <c r="EJ51"/>
      <c r="EK51"/>
      <c r="EL51"/>
      <c r="EM51"/>
      <c r="EN51"/>
      <c r="EO51">
        <v>9</v>
      </c>
      <c r="EP51">
        <v>3</v>
      </c>
      <c r="EQ51">
        <v>1</v>
      </c>
      <c r="ER51">
        <v>0</v>
      </c>
      <c r="ES51" t="s">
        <v>559</v>
      </c>
      <c r="ET51" t="s">
        <v>1840</v>
      </c>
      <c r="EU51"/>
      <c r="EV51" s="94">
        <f t="shared" si="25"/>
        <v>1.4000000000000004</v>
      </c>
      <c r="EW51" s="94">
        <f t="shared" si="26"/>
        <v>1.1000000000000014</v>
      </c>
      <c r="EX51" s="94">
        <f t="shared" si="13"/>
        <v>0</v>
      </c>
      <c r="EY51" s="94">
        <f t="shared" si="27"/>
        <v>0</v>
      </c>
      <c r="EZ51" s="94">
        <f t="shared" si="28"/>
        <v>0</v>
      </c>
      <c r="FA51" s="94">
        <f t="shared" si="14"/>
        <v>0</v>
      </c>
      <c r="FB51" s="94">
        <f t="shared" si="29"/>
        <v>0</v>
      </c>
      <c r="FC51" s="94">
        <f t="shared" si="30"/>
        <v>0</v>
      </c>
      <c r="FD51" s="94">
        <f t="shared" si="15"/>
        <v>0</v>
      </c>
      <c r="FE51" s="94">
        <f t="shared" si="31"/>
        <v>0</v>
      </c>
      <c r="FF51" s="94">
        <f t="shared" si="32"/>
        <v>0</v>
      </c>
      <c r="FG51" s="94">
        <f t="shared" si="16"/>
        <v>0</v>
      </c>
      <c r="FH51" s="95">
        <f t="shared" si="17"/>
        <v>0.83333333333333393</v>
      </c>
      <c r="FI51" s="95">
        <f t="shared" si="18"/>
        <v>0</v>
      </c>
      <c r="FJ51" s="95">
        <f t="shared" si="19"/>
        <v>0</v>
      </c>
      <c r="FK51" s="95">
        <f t="shared" si="20"/>
        <v>0</v>
      </c>
      <c r="FL51" s="96">
        <f>(FH51/1000)*Parameters!$H$2</f>
        <v>2.4583333333333349E-5</v>
      </c>
      <c r="FM51" s="97">
        <f>(FI51/1000)*Parameters!$H$4</f>
        <v>0</v>
      </c>
      <c r="FN51" s="97">
        <f>(FJ51/1000)*Parameters!$H$3</f>
        <v>0</v>
      </c>
      <c r="FO51" s="97">
        <f>(FK51/1000)*Parameters!$H$5</f>
        <v>0</v>
      </c>
      <c r="FP51" s="98">
        <f t="shared" si="21"/>
        <v>2.4583333333333349E-5</v>
      </c>
      <c r="FQ51" s="99">
        <f t="shared" si="22"/>
        <v>1</v>
      </c>
      <c r="FR51" s="99">
        <f t="shared" si="22"/>
        <v>0</v>
      </c>
      <c r="FS51" s="99">
        <f t="shared" si="22"/>
        <v>0</v>
      </c>
      <c r="FT51" s="99">
        <f t="shared" si="8"/>
        <v>0</v>
      </c>
      <c r="FU51" s="100">
        <f t="shared" si="33"/>
        <v>9</v>
      </c>
      <c r="FV51" s="100">
        <f t="shared" si="34"/>
        <v>2.6666666666666665</v>
      </c>
      <c r="FW51" s="100">
        <f t="shared" si="35"/>
        <v>1</v>
      </c>
      <c r="FX51" s="100">
        <f t="shared" si="36"/>
        <v>0</v>
      </c>
      <c r="FY51" s="100">
        <f>SUM(FU51*Parameters!$L$2,FV51*Parameters!$L$3,FW51*Parameters!$L$4,FX51*Parameters!$L$5)</f>
        <v>7.6333333333333329</v>
      </c>
      <c r="FZ51" s="194">
        <f t="shared" si="23"/>
        <v>0.10917030567685598</v>
      </c>
      <c r="GA51" s="197">
        <f t="shared" si="24"/>
        <v>44290</v>
      </c>
    </row>
    <row r="52" spans="1:183" s="93" customFormat="1" ht="16">
      <c r="A52" s="113">
        <v>44282</v>
      </c>
      <c r="B52" s="113">
        <v>44282</v>
      </c>
      <c r="C52" t="s">
        <v>2034</v>
      </c>
      <c r="D52"/>
      <c r="E52" t="s">
        <v>2179</v>
      </c>
      <c r="F52">
        <v>137462641</v>
      </c>
      <c r="G52">
        <v>29.48</v>
      </c>
      <c r="H52">
        <v>0</v>
      </c>
      <c r="I52"/>
      <c r="J52"/>
      <c r="K52"/>
      <c r="L52"/>
      <c r="M52"/>
      <c r="N52"/>
      <c r="O52"/>
      <c r="P52"/>
      <c r="Q52"/>
      <c r="R52"/>
      <c r="S52">
        <v>0</v>
      </c>
      <c r="T52">
        <v>0</v>
      </c>
      <c r="U52">
        <v>0</v>
      </c>
      <c r="V52">
        <v>0</v>
      </c>
      <c r="W52"/>
      <c r="X52" t="s">
        <v>1774</v>
      </c>
      <c r="Y52"/>
      <c r="Z52" t="s">
        <v>2180</v>
      </c>
      <c r="AA52"/>
      <c r="AB52" s="113">
        <v>44283</v>
      </c>
      <c r="AC52" s="113">
        <v>44283</v>
      </c>
      <c r="AD52" t="s">
        <v>1958</v>
      </c>
      <c r="AE52"/>
      <c r="AF52" t="s">
        <v>2181</v>
      </c>
      <c r="AG52" t="s">
        <v>0</v>
      </c>
      <c r="AH52">
        <v>1</v>
      </c>
      <c r="AI52">
        <v>0</v>
      </c>
      <c r="AJ52">
        <v>0</v>
      </c>
      <c r="AK52">
        <v>0</v>
      </c>
      <c r="AL52">
        <v>0</v>
      </c>
      <c r="AM52">
        <v>0</v>
      </c>
      <c r="AN52">
        <v>28.31</v>
      </c>
      <c r="AO52">
        <v>0</v>
      </c>
      <c r="AP52"/>
      <c r="AQ52"/>
      <c r="AR52"/>
      <c r="AS52"/>
      <c r="AT52"/>
      <c r="AU52"/>
      <c r="AV52"/>
      <c r="AW52"/>
      <c r="AX52"/>
      <c r="AY52"/>
      <c r="AZ52"/>
      <c r="BA52"/>
      <c r="BB52"/>
      <c r="BC52"/>
      <c r="BD52"/>
      <c r="BE52"/>
      <c r="BF52"/>
      <c r="BG52"/>
      <c r="BH52"/>
      <c r="BI52"/>
      <c r="BJ52">
        <v>3</v>
      </c>
      <c r="BK52">
        <v>2</v>
      </c>
      <c r="BL52">
        <v>4</v>
      </c>
      <c r="BM52">
        <v>0</v>
      </c>
      <c r="BN52" t="s">
        <v>2182</v>
      </c>
      <c r="BO52" t="s">
        <v>1887</v>
      </c>
      <c r="BP52"/>
      <c r="BQ52"/>
      <c r="BR52" s="113">
        <v>44284</v>
      </c>
      <c r="BS52" s="113">
        <v>44284</v>
      </c>
      <c r="BT52" t="s">
        <v>2183</v>
      </c>
      <c r="BU52"/>
      <c r="BV52" t="s">
        <v>2184</v>
      </c>
      <c r="BW52" t="s">
        <v>0</v>
      </c>
      <c r="BX52">
        <v>1</v>
      </c>
      <c r="BY52">
        <v>0</v>
      </c>
      <c r="BZ52">
        <v>0</v>
      </c>
      <c r="CA52">
        <v>0</v>
      </c>
      <c r="CB52">
        <v>0</v>
      </c>
      <c r="CC52">
        <v>0</v>
      </c>
      <c r="CD52">
        <v>27.4</v>
      </c>
      <c r="CE52">
        <v>0</v>
      </c>
      <c r="CF52"/>
      <c r="CG52"/>
      <c r="CH52"/>
      <c r="CI52"/>
      <c r="CJ52"/>
      <c r="CK52"/>
      <c r="CL52"/>
      <c r="CM52"/>
      <c r="CN52"/>
      <c r="CO52"/>
      <c r="CP52"/>
      <c r="CQ52"/>
      <c r="CR52"/>
      <c r="CS52"/>
      <c r="CT52"/>
      <c r="CU52"/>
      <c r="CV52"/>
      <c r="CW52"/>
      <c r="CX52"/>
      <c r="CY52"/>
      <c r="CZ52">
        <v>3</v>
      </c>
      <c r="DA52">
        <v>2</v>
      </c>
      <c r="DB52">
        <v>4</v>
      </c>
      <c r="DC52">
        <v>0</v>
      </c>
      <c r="DD52" t="s">
        <v>2185</v>
      </c>
      <c r="DE52" t="s">
        <v>1829</v>
      </c>
      <c r="DF52"/>
      <c r="DG52" s="113">
        <v>44285</v>
      </c>
      <c r="DH52" s="113">
        <v>44285</v>
      </c>
      <c r="DI52" t="s">
        <v>1958</v>
      </c>
      <c r="DJ52"/>
      <c r="DK52" t="s">
        <v>2186</v>
      </c>
      <c r="DL52" t="s">
        <v>0</v>
      </c>
      <c r="DM52">
        <v>1</v>
      </c>
      <c r="DN52">
        <v>0</v>
      </c>
      <c r="DO52">
        <v>0</v>
      </c>
      <c r="DP52">
        <v>0</v>
      </c>
      <c r="DQ52">
        <v>0</v>
      </c>
      <c r="DR52">
        <v>0</v>
      </c>
      <c r="DS52">
        <v>26.3</v>
      </c>
      <c r="DT52">
        <v>0</v>
      </c>
      <c r="DU52"/>
      <c r="DV52"/>
      <c r="DW52"/>
      <c r="DX52"/>
      <c r="DY52"/>
      <c r="DZ52"/>
      <c r="EA52"/>
      <c r="EB52"/>
      <c r="EC52"/>
      <c r="ED52"/>
      <c r="EE52"/>
      <c r="EF52"/>
      <c r="EG52"/>
      <c r="EH52"/>
      <c r="EI52"/>
      <c r="EJ52"/>
      <c r="EK52"/>
      <c r="EL52"/>
      <c r="EM52"/>
      <c r="EN52"/>
      <c r="EO52">
        <v>3</v>
      </c>
      <c r="EP52">
        <v>2</v>
      </c>
      <c r="EQ52">
        <v>4</v>
      </c>
      <c r="ER52">
        <v>0</v>
      </c>
      <c r="ES52" t="s">
        <v>2187</v>
      </c>
      <c r="ET52" t="s">
        <v>1861</v>
      </c>
      <c r="EU52"/>
      <c r="EV52" s="94">
        <f t="shared" si="25"/>
        <v>1.1700000000000017</v>
      </c>
      <c r="EW52" s="94">
        <f t="shared" si="26"/>
        <v>0.91000000000000014</v>
      </c>
      <c r="EX52" s="94">
        <f t="shared" si="13"/>
        <v>1.0999999999999979</v>
      </c>
      <c r="EY52" s="94">
        <f t="shared" si="27"/>
        <v>0</v>
      </c>
      <c r="EZ52" s="94">
        <f t="shared" si="28"/>
        <v>0</v>
      </c>
      <c r="FA52" s="94">
        <f t="shared" si="14"/>
        <v>0</v>
      </c>
      <c r="FB52" s="94">
        <f t="shared" si="29"/>
        <v>0</v>
      </c>
      <c r="FC52" s="94">
        <f t="shared" si="30"/>
        <v>0</v>
      </c>
      <c r="FD52" s="94">
        <f t="shared" si="15"/>
        <v>0</v>
      </c>
      <c r="FE52" s="94">
        <f t="shared" si="31"/>
        <v>0</v>
      </c>
      <c r="FF52" s="94">
        <f t="shared" si="32"/>
        <v>0</v>
      </c>
      <c r="FG52" s="94">
        <f t="shared" si="16"/>
        <v>0</v>
      </c>
      <c r="FH52" s="95">
        <f t="shared" si="17"/>
        <v>1.0599999999999998</v>
      </c>
      <c r="FI52" s="95">
        <f t="shared" si="18"/>
        <v>0</v>
      </c>
      <c r="FJ52" s="95">
        <f t="shared" si="19"/>
        <v>0</v>
      </c>
      <c r="FK52" s="95">
        <f t="shared" si="20"/>
        <v>0</v>
      </c>
      <c r="FL52" s="96">
        <f>(FH52/1000)*Parameters!$H$2</f>
        <v>3.126999999999999E-5</v>
      </c>
      <c r="FM52" s="97">
        <f>(FI52/1000)*Parameters!$H$4</f>
        <v>0</v>
      </c>
      <c r="FN52" s="97">
        <f>(FJ52/1000)*Parameters!$H$3</f>
        <v>0</v>
      </c>
      <c r="FO52" s="97">
        <f>(FK52/1000)*Parameters!$H$5</f>
        <v>0</v>
      </c>
      <c r="FP52" s="98">
        <f t="shared" si="21"/>
        <v>3.126999999999999E-5</v>
      </c>
      <c r="FQ52" s="99">
        <f t="shared" si="22"/>
        <v>1</v>
      </c>
      <c r="FR52" s="99">
        <f t="shared" si="22"/>
        <v>0</v>
      </c>
      <c r="FS52" s="99">
        <f t="shared" si="22"/>
        <v>0</v>
      </c>
      <c r="FT52" s="99">
        <f t="shared" si="8"/>
        <v>0</v>
      </c>
      <c r="FU52" s="100">
        <f t="shared" si="33"/>
        <v>3</v>
      </c>
      <c r="FV52" s="100">
        <f t="shared" si="34"/>
        <v>2</v>
      </c>
      <c r="FW52" s="100">
        <f t="shared" si="35"/>
        <v>4</v>
      </c>
      <c r="FX52" s="100">
        <f t="shared" si="36"/>
        <v>0</v>
      </c>
      <c r="FY52" s="100">
        <f>SUM(FU52*Parameters!$L$2,FV52*Parameters!$L$3,FW52*Parameters!$L$4,FX52*Parameters!$L$5)</f>
        <v>7.1</v>
      </c>
      <c r="FZ52" s="194">
        <f t="shared" si="23"/>
        <v>0.14929577464788732</v>
      </c>
      <c r="GA52" s="197">
        <f t="shared" si="24"/>
        <v>44290</v>
      </c>
    </row>
    <row r="53" spans="1:183" s="93" customFormat="1" ht="16">
      <c r="A53" s="113">
        <v>44282</v>
      </c>
      <c r="B53" s="113">
        <v>44282</v>
      </c>
      <c r="C53" t="s">
        <v>1389</v>
      </c>
      <c r="D53"/>
      <c r="E53" t="s">
        <v>2188</v>
      </c>
      <c r="F53">
        <v>141612327</v>
      </c>
      <c r="G53">
        <v>3.0750000000000002</v>
      </c>
      <c r="H53">
        <v>0</v>
      </c>
      <c r="I53"/>
      <c r="J53"/>
      <c r="K53"/>
      <c r="L53"/>
      <c r="M53"/>
      <c r="N53"/>
      <c r="O53"/>
      <c r="P53"/>
      <c r="Q53"/>
      <c r="R53"/>
      <c r="S53">
        <v>0</v>
      </c>
      <c r="T53">
        <v>0</v>
      </c>
      <c r="U53">
        <v>0</v>
      </c>
      <c r="V53">
        <v>0</v>
      </c>
      <c r="W53"/>
      <c r="X53" t="s">
        <v>1774</v>
      </c>
      <c r="Y53"/>
      <c r="Z53" t="s">
        <v>2189</v>
      </c>
      <c r="AA53"/>
      <c r="AB53" s="113">
        <v>44283</v>
      </c>
      <c r="AC53" s="113">
        <v>44283</v>
      </c>
      <c r="AD53" t="s">
        <v>1389</v>
      </c>
      <c r="AE53"/>
      <c r="AF53" t="s">
        <v>2190</v>
      </c>
      <c r="AG53" t="s">
        <v>0</v>
      </c>
      <c r="AH53">
        <v>1</v>
      </c>
      <c r="AI53">
        <v>0</v>
      </c>
      <c r="AJ53">
        <v>0</v>
      </c>
      <c r="AK53">
        <v>0</v>
      </c>
      <c r="AL53">
        <v>0</v>
      </c>
      <c r="AM53">
        <v>0</v>
      </c>
      <c r="AN53">
        <v>1.5549999999999999</v>
      </c>
      <c r="AO53">
        <v>0</v>
      </c>
      <c r="AP53"/>
      <c r="AQ53"/>
      <c r="AR53"/>
      <c r="AS53"/>
      <c r="AT53"/>
      <c r="AU53"/>
      <c r="AV53"/>
      <c r="AW53"/>
      <c r="AX53"/>
      <c r="AY53"/>
      <c r="AZ53"/>
      <c r="BA53"/>
      <c r="BB53"/>
      <c r="BC53"/>
      <c r="BD53"/>
      <c r="BE53"/>
      <c r="BF53"/>
      <c r="BG53"/>
      <c r="BH53"/>
      <c r="BI53"/>
      <c r="BJ53">
        <v>2</v>
      </c>
      <c r="BK53">
        <v>3</v>
      </c>
      <c r="BL53">
        <v>4</v>
      </c>
      <c r="BM53">
        <v>0</v>
      </c>
      <c r="BN53" t="s">
        <v>2191</v>
      </c>
      <c r="BO53" t="s">
        <v>2192</v>
      </c>
      <c r="BP53"/>
      <c r="BQ53"/>
      <c r="BR53" s="113">
        <v>44284</v>
      </c>
      <c r="BS53" s="113">
        <v>44284</v>
      </c>
      <c r="BT53" t="s">
        <v>1389</v>
      </c>
      <c r="BU53"/>
      <c r="BV53" t="s">
        <v>2193</v>
      </c>
      <c r="BW53" t="s">
        <v>0</v>
      </c>
      <c r="BX53">
        <v>1</v>
      </c>
      <c r="BY53">
        <v>0</v>
      </c>
      <c r="BZ53">
        <v>0</v>
      </c>
      <c r="CA53">
        <v>0</v>
      </c>
      <c r="CB53">
        <v>0</v>
      </c>
      <c r="CC53">
        <v>0</v>
      </c>
      <c r="CD53">
        <v>0.2</v>
      </c>
      <c r="CE53">
        <v>7.64</v>
      </c>
      <c r="CF53"/>
      <c r="CG53"/>
      <c r="CH53"/>
      <c r="CI53"/>
      <c r="CJ53"/>
      <c r="CK53"/>
      <c r="CL53"/>
      <c r="CM53"/>
      <c r="CN53"/>
      <c r="CO53"/>
      <c r="CP53"/>
      <c r="CQ53"/>
      <c r="CR53"/>
      <c r="CS53"/>
      <c r="CT53"/>
      <c r="CU53"/>
      <c r="CV53"/>
      <c r="CW53"/>
      <c r="CX53"/>
      <c r="CY53"/>
      <c r="CZ53">
        <v>2</v>
      </c>
      <c r="DA53">
        <v>3</v>
      </c>
      <c r="DB53">
        <v>4</v>
      </c>
      <c r="DC53">
        <v>0</v>
      </c>
      <c r="DD53" t="s">
        <v>2194</v>
      </c>
      <c r="DE53" t="s">
        <v>2195</v>
      </c>
      <c r="DF53"/>
      <c r="DG53" s="113">
        <v>44285</v>
      </c>
      <c r="DH53" s="113">
        <v>44285</v>
      </c>
      <c r="DI53" t="s">
        <v>1389</v>
      </c>
      <c r="DJ53"/>
      <c r="DK53" t="s">
        <v>2196</v>
      </c>
      <c r="DL53" t="s">
        <v>0</v>
      </c>
      <c r="DM53">
        <v>1</v>
      </c>
      <c r="DN53">
        <v>0</v>
      </c>
      <c r="DO53">
        <v>0</v>
      </c>
      <c r="DP53">
        <v>0</v>
      </c>
      <c r="DQ53">
        <v>0</v>
      </c>
      <c r="DR53">
        <v>0</v>
      </c>
      <c r="DS53">
        <v>6.02</v>
      </c>
      <c r="DT53">
        <v>0</v>
      </c>
      <c r="DU53"/>
      <c r="DV53"/>
      <c r="DW53"/>
      <c r="DX53"/>
      <c r="DY53"/>
      <c r="DZ53"/>
      <c r="EA53"/>
      <c r="EB53"/>
      <c r="EC53"/>
      <c r="ED53"/>
      <c r="EE53"/>
      <c r="EF53"/>
      <c r="EG53"/>
      <c r="EH53"/>
      <c r="EI53"/>
      <c r="EJ53"/>
      <c r="EK53"/>
      <c r="EL53"/>
      <c r="EM53"/>
      <c r="EN53"/>
      <c r="EO53">
        <v>2</v>
      </c>
      <c r="EP53">
        <v>3</v>
      </c>
      <c r="EQ53">
        <v>4</v>
      </c>
      <c r="ER53">
        <v>0</v>
      </c>
      <c r="ES53" t="s">
        <v>1813</v>
      </c>
      <c r="ET53" t="s">
        <v>1781</v>
      </c>
      <c r="EU53"/>
      <c r="EV53" s="94">
        <f t="shared" si="25"/>
        <v>1.5200000000000002</v>
      </c>
      <c r="EW53" s="94">
        <f t="shared" si="26"/>
        <v>1.355</v>
      </c>
      <c r="EX53" s="94">
        <f t="shared" si="13"/>
        <v>1.8200000000000003</v>
      </c>
      <c r="EY53" s="94">
        <f t="shared" si="27"/>
        <v>0</v>
      </c>
      <c r="EZ53" s="94">
        <f t="shared" si="28"/>
        <v>0</v>
      </c>
      <c r="FA53" s="94">
        <f t="shared" si="14"/>
        <v>0</v>
      </c>
      <c r="FB53" s="94">
        <f t="shared" si="29"/>
        <v>0</v>
      </c>
      <c r="FC53" s="94">
        <f t="shared" si="30"/>
        <v>0</v>
      </c>
      <c r="FD53" s="94">
        <f t="shared" si="15"/>
        <v>0</v>
      </c>
      <c r="FE53" s="94">
        <f t="shared" si="31"/>
        <v>0</v>
      </c>
      <c r="FF53" s="94">
        <f t="shared" si="32"/>
        <v>0</v>
      </c>
      <c r="FG53" s="94">
        <f t="shared" si="16"/>
        <v>0</v>
      </c>
      <c r="FH53" s="95">
        <f t="shared" si="17"/>
        <v>1.5650000000000002</v>
      </c>
      <c r="FI53" s="95">
        <f t="shared" si="18"/>
        <v>0</v>
      </c>
      <c r="FJ53" s="95">
        <f t="shared" si="19"/>
        <v>0</v>
      </c>
      <c r="FK53" s="95">
        <f t="shared" si="20"/>
        <v>0</v>
      </c>
      <c r="FL53" s="96">
        <f>(FH53/1000)*Parameters!$H$2</f>
        <v>4.6167500000000001E-5</v>
      </c>
      <c r="FM53" s="97">
        <f>(FI53/1000)*Parameters!$H$4</f>
        <v>0</v>
      </c>
      <c r="FN53" s="97">
        <f>(FJ53/1000)*Parameters!$H$3</f>
        <v>0</v>
      </c>
      <c r="FO53" s="97">
        <f>(FK53/1000)*Parameters!$H$5</f>
        <v>0</v>
      </c>
      <c r="FP53" s="98">
        <f t="shared" si="21"/>
        <v>4.6167500000000001E-5</v>
      </c>
      <c r="FQ53" s="99">
        <f t="shared" si="22"/>
        <v>1</v>
      </c>
      <c r="FR53" s="99">
        <f t="shared" si="22"/>
        <v>0</v>
      </c>
      <c r="FS53" s="99">
        <f t="shared" si="22"/>
        <v>0</v>
      </c>
      <c r="FT53" s="99">
        <f t="shared" si="8"/>
        <v>0</v>
      </c>
      <c r="FU53" s="100">
        <f t="shared" si="33"/>
        <v>2</v>
      </c>
      <c r="FV53" s="100">
        <f t="shared" si="34"/>
        <v>3</v>
      </c>
      <c r="FW53" s="100">
        <f t="shared" si="35"/>
        <v>4</v>
      </c>
      <c r="FX53" s="100">
        <f t="shared" si="36"/>
        <v>0</v>
      </c>
      <c r="FY53" s="100">
        <f>SUM(FU53*Parameters!$L$2,FV53*Parameters!$L$3,FW53*Parameters!$L$4,FX53*Parameters!$L$5)</f>
        <v>7.4</v>
      </c>
      <c r="FZ53" s="194">
        <f t="shared" si="23"/>
        <v>0.21148648648648649</v>
      </c>
      <c r="GA53" s="197">
        <f t="shared" si="24"/>
        <v>44290</v>
      </c>
    </row>
    <row r="54" spans="1:183" s="93" customFormat="1" ht="16">
      <c r="A54" s="113">
        <v>44282</v>
      </c>
      <c r="B54" s="113">
        <v>44282</v>
      </c>
      <c r="C54" t="s">
        <v>1389</v>
      </c>
      <c r="D54"/>
      <c r="E54" t="s">
        <v>2197</v>
      </c>
      <c r="F54">
        <v>141816377</v>
      </c>
      <c r="G54">
        <v>21.68</v>
      </c>
      <c r="H54">
        <v>0</v>
      </c>
      <c r="I54"/>
      <c r="J54"/>
      <c r="K54"/>
      <c r="L54"/>
      <c r="M54"/>
      <c r="N54"/>
      <c r="O54"/>
      <c r="P54"/>
      <c r="Q54"/>
      <c r="R54"/>
      <c r="S54">
        <v>0</v>
      </c>
      <c r="T54">
        <v>0</v>
      </c>
      <c r="U54">
        <v>0</v>
      </c>
      <c r="V54">
        <v>0</v>
      </c>
      <c r="W54"/>
      <c r="X54" t="s">
        <v>1774</v>
      </c>
      <c r="Y54"/>
      <c r="Z54" t="s">
        <v>2198</v>
      </c>
      <c r="AA54"/>
      <c r="AB54" s="113">
        <v>44283</v>
      </c>
      <c r="AC54" s="113">
        <v>44283</v>
      </c>
      <c r="AD54" t="s">
        <v>1389</v>
      </c>
      <c r="AE54"/>
      <c r="AF54" t="s">
        <v>2165</v>
      </c>
      <c r="AG54" t="s">
        <v>0</v>
      </c>
      <c r="AH54">
        <v>1</v>
      </c>
      <c r="AI54">
        <v>0</v>
      </c>
      <c r="AJ54">
        <v>0</v>
      </c>
      <c r="AK54">
        <v>0</v>
      </c>
      <c r="AL54">
        <v>0</v>
      </c>
      <c r="AM54">
        <v>0</v>
      </c>
      <c r="AN54">
        <v>20.65</v>
      </c>
      <c r="AO54">
        <v>0</v>
      </c>
      <c r="AP54"/>
      <c r="AQ54"/>
      <c r="AR54"/>
      <c r="AS54"/>
      <c r="AT54"/>
      <c r="AU54"/>
      <c r="AV54"/>
      <c r="AW54"/>
      <c r="AX54"/>
      <c r="AY54"/>
      <c r="AZ54"/>
      <c r="BA54"/>
      <c r="BB54"/>
      <c r="BC54"/>
      <c r="BD54"/>
      <c r="BE54"/>
      <c r="BF54"/>
      <c r="BG54"/>
      <c r="BH54"/>
      <c r="BI54"/>
      <c r="BJ54">
        <v>2</v>
      </c>
      <c r="BK54">
        <v>2</v>
      </c>
      <c r="BL54">
        <v>1</v>
      </c>
      <c r="BM54">
        <v>0</v>
      </c>
      <c r="BN54" t="s">
        <v>2010</v>
      </c>
      <c r="BO54" t="s">
        <v>1813</v>
      </c>
      <c r="BP54"/>
      <c r="BQ54"/>
      <c r="BR54" s="113">
        <v>44284</v>
      </c>
      <c r="BS54" s="113">
        <v>44286</v>
      </c>
      <c r="BT54" t="s">
        <v>1389</v>
      </c>
      <c r="BU54"/>
      <c r="BV54" t="s">
        <v>2199</v>
      </c>
      <c r="BW54" t="s">
        <v>0</v>
      </c>
      <c r="BX54">
        <v>1</v>
      </c>
      <c r="BY54">
        <v>0</v>
      </c>
      <c r="BZ54">
        <v>0</v>
      </c>
      <c r="CA54">
        <v>0</v>
      </c>
      <c r="CB54">
        <v>0</v>
      </c>
      <c r="CC54">
        <v>0</v>
      </c>
      <c r="CD54">
        <v>19.64</v>
      </c>
      <c r="CE54">
        <v>0</v>
      </c>
      <c r="CF54"/>
      <c r="CG54"/>
      <c r="CH54"/>
      <c r="CI54"/>
      <c r="CJ54"/>
      <c r="CK54"/>
      <c r="CL54"/>
      <c r="CM54"/>
      <c r="CN54"/>
      <c r="CO54"/>
      <c r="CP54"/>
      <c r="CQ54"/>
      <c r="CR54"/>
      <c r="CS54"/>
      <c r="CT54"/>
      <c r="CU54"/>
      <c r="CV54"/>
      <c r="CW54"/>
      <c r="CX54"/>
      <c r="CY54"/>
      <c r="CZ54">
        <v>4</v>
      </c>
      <c r="DA54">
        <v>2</v>
      </c>
      <c r="DB54">
        <v>1</v>
      </c>
      <c r="DC54">
        <v>0</v>
      </c>
      <c r="DD54" t="s">
        <v>2200</v>
      </c>
      <c r="DE54" t="s">
        <v>2201</v>
      </c>
      <c r="DF54"/>
      <c r="DG54" s="113">
        <v>44285</v>
      </c>
      <c r="DH54" s="113">
        <v>44286</v>
      </c>
      <c r="DI54" t="s">
        <v>1389</v>
      </c>
      <c r="DJ54"/>
      <c r="DK54" t="s">
        <v>2186</v>
      </c>
      <c r="DL54" t="s">
        <v>0</v>
      </c>
      <c r="DM54">
        <v>1</v>
      </c>
      <c r="DN54">
        <v>0</v>
      </c>
      <c r="DO54">
        <v>0</v>
      </c>
      <c r="DP54">
        <v>0</v>
      </c>
      <c r="DQ54">
        <v>0</v>
      </c>
      <c r="DR54">
        <v>0</v>
      </c>
      <c r="DS54">
        <v>18.12</v>
      </c>
      <c r="DT54">
        <v>0</v>
      </c>
      <c r="DU54"/>
      <c r="DV54"/>
      <c r="DW54"/>
      <c r="DX54"/>
      <c r="DY54"/>
      <c r="DZ54"/>
      <c r="EA54"/>
      <c r="EB54"/>
      <c r="EC54"/>
      <c r="ED54"/>
      <c r="EE54"/>
      <c r="EF54"/>
      <c r="EG54"/>
      <c r="EH54"/>
      <c r="EI54"/>
      <c r="EJ54"/>
      <c r="EK54"/>
      <c r="EL54"/>
      <c r="EM54"/>
      <c r="EN54"/>
      <c r="EO54">
        <v>3</v>
      </c>
      <c r="EP54">
        <v>2</v>
      </c>
      <c r="EQ54">
        <v>2</v>
      </c>
      <c r="ER54">
        <v>1</v>
      </c>
      <c r="ES54" t="s">
        <v>1813</v>
      </c>
      <c r="ET54" t="s">
        <v>1781</v>
      </c>
      <c r="EU54"/>
      <c r="EV54" s="94">
        <f t="shared" si="25"/>
        <v>1.0300000000000011</v>
      </c>
      <c r="EW54" s="94">
        <f t="shared" si="26"/>
        <v>1.009999999999998</v>
      </c>
      <c r="EX54" s="94">
        <f t="shared" si="13"/>
        <v>1.5199999999999996</v>
      </c>
      <c r="EY54" s="94">
        <f t="shared" si="27"/>
        <v>0</v>
      </c>
      <c r="EZ54" s="94">
        <f t="shared" si="28"/>
        <v>0</v>
      </c>
      <c r="FA54" s="94">
        <f t="shared" si="14"/>
        <v>0</v>
      </c>
      <c r="FB54" s="94">
        <f t="shared" si="29"/>
        <v>0</v>
      </c>
      <c r="FC54" s="94">
        <f t="shared" si="30"/>
        <v>0</v>
      </c>
      <c r="FD54" s="94">
        <f t="shared" si="15"/>
        <v>0</v>
      </c>
      <c r="FE54" s="94">
        <f t="shared" si="31"/>
        <v>0</v>
      </c>
      <c r="FF54" s="94">
        <f t="shared" si="32"/>
        <v>0</v>
      </c>
      <c r="FG54" s="94">
        <f t="shared" si="16"/>
        <v>0</v>
      </c>
      <c r="FH54" s="95">
        <f t="shared" si="17"/>
        <v>1.1866666666666663</v>
      </c>
      <c r="FI54" s="95">
        <f t="shared" si="18"/>
        <v>0</v>
      </c>
      <c r="FJ54" s="95">
        <f t="shared" si="19"/>
        <v>0</v>
      </c>
      <c r="FK54" s="95">
        <f t="shared" si="20"/>
        <v>0</v>
      </c>
      <c r="FL54" s="96">
        <f>(FH54/1000)*Parameters!$H$2</f>
        <v>3.5006666666666658E-5</v>
      </c>
      <c r="FM54" s="97">
        <f>(FI54/1000)*Parameters!$H$4</f>
        <v>0</v>
      </c>
      <c r="FN54" s="97">
        <f>(FJ54/1000)*Parameters!$H$3</f>
        <v>0</v>
      </c>
      <c r="FO54" s="97">
        <f>(FK54/1000)*Parameters!$H$5</f>
        <v>0</v>
      </c>
      <c r="FP54" s="98">
        <f t="shared" si="21"/>
        <v>3.5006666666666658E-5</v>
      </c>
      <c r="FQ54" s="99">
        <f t="shared" si="22"/>
        <v>1</v>
      </c>
      <c r="FR54" s="99">
        <f t="shared" si="22"/>
        <v>0</v>
      </c>
      <c r="FS54" s="99">
        <f t="shared" si="22"/>
        <v>0</v>
      </c>
      <c r="FT54" s="99">
        <f t="shared" si="8"/>
        <v>0</v>
      </c>
      <c r="FU54" s="100">
        <f t="shared" si="33"/>
        <v>3</v>
      </c>
      <c r="FV54" s="100">
        <f t="shared" si="34"/>
        <v>2</v>
      </c>
      <c r="FW54" s="100">
        <f t="shared" si="35"/>
        <v>1.3333333333333333</v>
      </c>
      <c r="FX54" s="100">
        <f t="shared" si="36"/>
        <v>0.33333333333333331</v>
      </c>
      <c r="FY54" s="100">
        <f>SUM(FU54*Parameters!$L$2,FV54*Parameters!$L$3,FW54*Parameters!$L$4,FX54*Parameters!$L$5)</f>
        <v>4.7</v>
      </c>
      <c r="FZ54" s="194">
        <f t="shared" si="23"/>
        <v>0.25248226950354602</v>
      </c>
      <c r="GA54" s="197">
        <f t="shared" si="24"/>
        <v>44290</v>
      </c>
    </row>
    <row r="55" spans="1:183" s="93" customFormat="1" ht="16">
      <c r="A55" s="113">
        <v>44282</v>
      </c>
      <c r="B55" s="113">
        <v>44284</v>
      </c>
      <c r="C55" t="s">
        <v>1859</v>
      </c>
      <c r="D55"/>
      <c r="E55" t="s">
        <v>2202</v>
      </c>
      <c r="F55">
        <v>140881132</v>
      </c>
      <c r="G55">
        <v>20</v>
      </c>
      <c r="H55">
        <v>0</v>
      </c>
      <c r="I55"/>
      <c r="J55"/>
      <c r="K55"/>
      <c r="L55"/>
      <c r="M55"/>
      <c r="N55"/>
      <c r="O55"/>
      <c r="P55"/>
      <c r="Q55"/>
      <c r="R55"/>
      <c r="S55">
        <v>0</v>
      </c>
      <c r="T55">
        <v>0</v>
      </c>
      <c r="U55">
        <v>0</v>
      </c>
      <c r="V55">
        <v>0</v>
      </c>
      <c r="W55"/>
      <c r="X55" t="s">
        <v>1774</v>
      </c>
      <c r="Y55"/>
      <c r="Z55" t="s">
        <v>2203</v>
      </c>
      <c r="AA55"/>
      <c r="AB55" s="113">
        <v>44283</v>
      </c>
      <c r="AC55" s="113">
        <v>44285</v>
      </c>
      <c r="AD55" t="s">
        <v>2149</v>
      </c>
      <c r="AE55"/>
      <c r="AF55" t="s">
        <v>2204</v>
      </c>
      <c r="AG55" t="s">
        <v>0</v>
      </c>
      <c r="AH55">
        <v>1</v>
      </c>
      <c r="AI55">
        <v>0</v>
      </c>
      <c r="AJ55">
        <v>0</v>
      </c>
      <c r="AK55">
        <v>0</v>
      </c>
      <c r="AL55">
        <v>0</v>
      </c>
      <c r="AM55">
        <v>0</v>
      </c>
      <c r="AN55">
        <v>18.45</v>
      </c>
      <c r="AO55">
        <v>0</v>
      </c>
      <c r="AP55"/>
      <c r="AQ55"/>
      <c r="AR55"/>
      <c r="AS55"/>
      <c r="AT55"/>
      <c r="AU55"/>
      <c r="AV55"/>
      <c r="AW55"/>
      <c r="AX55"/>
      <c r="AY55"/>
      <c r="AZ55"/>
      <c r="BA55"/>
      <c r="BB55"/>
      <c r="BC55"/>
      <c r="BD55"/>
      <c r="BE55"/>
      <c r="BF55"/>
      <c r="BG55"/>
      <c r="BH55"/>
      <c r="BI55"/>
      <c r="BJ55">
        <v>5</v>
      </c>
      <c r="BK55">
        <v>2</v>
      </c>
      <c r="BL55">
        <v>2</v>
      </c>
      <c r="BM55">
        <v>0</v>
      </c>
      <c r="BN55" t="s">
        <v>2205</v>
      </c>
      <c r="BO55" t="s">
        <v>559</v>
      </c>
      <c r="BP55"/>
      <c r="BQ55"/>
      <c r="BR55" s="113">
        <v>44284</v>
      </c>
      <c r="BS55" s="113">
        <v>44284</v>
      </c>
      <c r="BT55" t="s">
        <v>2149</v>
      </c>
      <c r="BU55"/>
      <c r="BV55" t="s">
        <v>2206</v>
      </c>
      <c r="BW55" t="s">
        <v>0</v>
      </c>
      <c r="BX55">
        <v>1</v>
      </c>
      <c r="BY55">
        <v>0</v>
      </c>
      <c r="BZ55">
        <v>0</v>
      </c>
      <c r="CA55">
        <v>0</v>
      </c>
      <c r="CB55">
        <v>0</v>
      </c>
      <c r="CC55">
        <v>0</v>
      </c>
      <c r="CD55">
        <v>17.5</v>
      </c>
      <c r="CE55">
        <v>0</v>
      </c>
      <c r="CF55"/>
      <c r="CG55"/>
      <c r="CH55"/>
      <c r="CI55"/>
      <c r="CJ55"/>
      <c r="CK55"/>
      <c r="CL55"/>
      <c r="CM55"/>
      <c r="CN55"/>
      <c r="CO55"/>
      <c r="CP55"/>
      <c r="CQ55"/>
      <c r="CR55"/>
      <c r="CS55"/>
      <c r="CT55"/>
      <c r="CU55"/>
      <c r="CV55"/>
      <c r="CW55"/>
      <c r="CX55"/>
      <c r="CY55"/>
      <c r="CZ55">
        <v>5</v>
      </c>
      <c r="DA55">
        <v>2</v>
      </c>
      <c r="DB55">
        <v>2</v>
      </c>
      <c r="DC55">
        <v>0</v>
      </c>
      <c r="DD55" t="s">
        <v>1953</v>
      </c>
      <c r="DE55" t="s">
        <v>559</v>
      </c>
      <c r="DF55"/>
      <c r="DG55" s="113">
        <v>44285</v>
      </c>
      <c r="DH55" s="113">
        <v>44285</v>
      </c>
      <c r="DI55" t="s">
        <v>2207</v>
      </c>
      <c r="DJ55"/>
      <c r="DK55" t="s">
        <v>2178</v>
      </c>
      <c r="DL55" t="s">
        <v>0</v>
      </c>
      <c r="DM55">
        <v>1</v>
      </c>
      <c r="DN55">
        <v>0</v>
      </c>
      <c r="DO55">
        <v>0</v>
      </c>
      <c r="DP55">
        <v>0</v>
      </c>
      <c r="DQ55">
        <v>0</v>
      </c>
      <c r="DR55">
        <v>0</v>
      </c>
      <c r="DS55">
        <v>16.600000000000001</v>
      </c>
      <c r="DT55">
        <v>0</v>
      </c>
      <c r="DU55"/>
      <c r="DV55"/>
      <c r="DW55"/>
      <c r="DX55"/>
      <c r="DY55"/>
      <c r="DZ55"/>
      <c r="EA55"/>
      <c r="EB55"/>
      <c r="EC55"/>
      <c r="ED55"/>
      <c r="EE55"/>
      <c r="EF55"/>
      <c r="EG55"/>
      <c r="EH55"/>
      <c r="EI55"/>
      <c r="EJ55"/>
      <c r="EK55"/>
      <c r="EL55"/>
      <c r="EM55"/>
      <c r="EN55"/>
      <c r="EO55">
        <v>5</v>
      </c>
      <c r="EP55">
        <v>2</v>
      </c>
      <c r="EQ55">
        <v>2</v>
      </c>
      <c r="ER55">
        <v>0</v>
      </c>
      <c r="ES55" t="s">
        <v>1829</v>
      </c>
      <c r="ET55" t="s">
        <v>1861</v>
      </c>
      <c r="EU55"/>
      <c r="EV55" s="94">
        <f t="shared" si="25"/>
        <v>1.5500000000000007</v>
      </c>
      <c r="EW55" s="94">
        <f t="shared" si="26"/>
        <v>0.94999999999999929</v>
      </c>
      <c r="EX55" s="94">
        <f t="shared" si="13"/>
        <v>0.89999999999999858</v>
      </c>
      <c r="EY55" s="94">
        <f t="shared" si="27"/>
        <v>0</v>
      </c>
      <c r="EZ55" s="94">
        <f t="shared" si="28"/>
        <v>0</v>
      </c>
      <c r="FA55" s="94">
        <f t="shared" si="14"/>
        <v>0</v>
      </c>
      <c r="FB55" s="94">
        <f t="shared" si="29"/>
        <v>0</v>
      </c>
      <c r="FC55" s="94">
        <f t="shared" si="30"/>
        <v>0</v>
      </c>
      <c r="FD55" s="94">
        <f t="shared" si="15"/>
        <v>0</v>
      </c>
      <c r="FE55" s="94">
        <f t="shared" si="31"/>
        <v>0</v>
      </c>
      <c r="FF55" s="94">
        <f t="shared" si="32"/>
        <v>0</v>
      </c>
      <c r="FG55" s="94">
        <f t="shared" si="16"/>
        <v>0</v>
      </c>
      <c r="FH55" s="95">
        <f t="shared" si="17"/>
        <v>1.1333333333333329</v>
      </c>
      <c r="FI55" s="95">
        <f t="shared" si="18"/>
        <v>0</v>
      </c>
      <c r="FJ55" s="95">
        <f t="shared" si="19"/>
        <v>0</v>
      </c>
      <c r="FK55" s="95">
        <f t="shared" si="20"/>
        <v>0</v>
      </c>
      <c r="FL55" s="96">
        <f>(FH55/1000)*Parameters!$H$2</f>
        <v>3.3433333333333317E-5</v>
      </c>
      <c r="FM55" s="97">
        <f>(FI55/1000)*Parameters!$H$4</f>
        <v>0</v>
      </c>
      <c r="FN55" s="97">
        <f>(FJ55/1000)*Parameters!$H$3</f>
        <v>0</v>
      </c>
      <c r="FO55" s="97">
        <f>(FK55/1000)*Parameters!$H$5</f>
        <v>0</v>
      </c>
      <c r="FP55" s="98">
        <f t="shared" si="21"/>
        <v>3.3433333333333317E-5</v>
      </c>
      <c r="FQ55" s="99">
        <f t="shared" si="22"/>
        <v>1</v>
      </c>
      <c r="FR55" s="99">
        <f t="shared" si="22"/>
        <v>0</v>
      </c>
      <c r="FS55" s="99">
        <f t="shared" si="22"/>
        <v>0</v>
      </c>
      <c r="FT55" s="99">
        <f t="shared" si="8"/>
        <v>0</v>
      </c>
      <c r="FU55" s="100">
        <f t="shared" si="33"/>
        <v>5</v>
      </c>
      <c r="FV55" s="100">
        <f t="shared" si="34"/>
        <v>2</v>
      </c>
      <c r="FW55" s="100">
        <f t="shared" si="35"/>
        <v>2</v>
      </c>
      <c r="FX55" s="100">
        <f t="shared" si="36"/>
        <v>0</v>
      </c>
      <c r="FY55" s="100">
        <f>SUM(FU55*Parameters!$L$2,FV55*Parameters!$L$3,FW55*Parameters!$L$4,FX55*Parameters!$L$5)</f>
        <v>6.1</v>
      </c>
      <c r="FZ55" s="194">
        <f t="shared" si="23"/>
        <v>0.18579234972677588</v>
      </c>
      <c r="GA55" s="197">
        <f t="shared" si="24"/>
        <v>44290</v>
      </c>
    </row>
    <row r="56" spans="1:183" s="93" customFormat="1" ht="16">
      <c r="A56" s="113">
        <v>44282</v>
      </c>
      <c r="B56" s="113">
        <v>44282</v>
      </c>
      <c r="C56" t="s">
        <v>2018</v>
      </c>
      <c r="D56"/>
      <c r="E56" t="s">
        <v>2208</v>
      </c>
      <c r="F56">
        <v>139170887</v>
      </c>
      <c r="G56">
        <v>4.835</v>
      </c>
      <c r="H56">
        <v>0</v>
      </c>
      <c r="I56"/>
      <c r="J56"/>
      <c r="K56"/>
      <c r="L56"/>
      <c r="M56"/>
      <c r="N56"/>
      <c r="O56"/>
      <c r="P56"/>
      <c r="Q56"/>
      <c r="R56"/>
      <c r="S56">
        <v>0</v>
      </c>
      <c r="T56">
        <v>0</v>
      </c>
      <c r="U56">
        <v>0</v>
      </c>
      <c r="V56">
        <v>0</v>
      </c>
      <c r="W56"/>
      <c r="X56" t="s">
        <v>1774</v>
      </c>
      <c r="Y56"/>
      <c r="Z56" t="s">
        <v>2209</v>
      </c>
      <c r="AA56"/>
      <c r="AB56" s="113">
        <v>44283</v>
      </c>
      <c r="AC56" s="113">
        <v>44283</v>
      </c>
      <c r="AD56" t="s">
        <v>1890</v>
      </c>
      <c r="AE56"/>
      <c r="AF56" t="s">
        <v>2210</v>
      </c>
      <c r="AG56" t="s">
        <v>0</v>
      </c>
      <c r="AH56">
        <v>1</v>
      </c>
      <c r="AI56">
        <v>0</v>
      </c>
      <c r="AJ56">
        <v>0</v>
      </c>
      <c r="AK56">
        <v>0</v>
      </c>
      <c r="AL56">
        <v>0</v>
      </c>
      <c r="AM56">
        <v>0</v>
      </c>
      <c r="AN56">
        <v>3.18</v>
      </c>
      <c r="AO56">
        <v>0</v>
      </c>
      <c r="AP56"/>
      <c r="AQ56"/>
      <c r="AR56"/>
      <c r="AS56"/>
      <c r="AT56"/>
      <c r="AU56"/>
      <c r="AV56"/>
      <c r="AW56"/>
      <c r="AX56"/>
      <c r="AY56"/>
      <c r="AZ56"/>
      <c r="BA56"/>
      <c r="BB56"/>
      <c r="BC56"/>
      <c r="BD56"/>
      <c r="BE56"/>
      <c r="BF56"/>
      <c r="BG56"/>
      <c r="BH56"/>
      <c r="BI56"/>
      <c r="BJ56">
        <v>3</v>
      </c>
      <c r="BK56">
        <v>2</v>
      </c>
      <c r="BL56">
        <v>3</v>
      </c>
      <c r="BM56">
        <v>0</v>
      </c>
      <c r="BN56" t="s">
        <v>2182</v>
      </c>
      <c r="BO56" t="s">
        <v>559</v>
      </c>
      <c r="BP56"/>
      <c r="BQ56"/>
      <c r="BR56" s="113">
        <v>44284</v>
      </c>
      <c r="BS56" s="113">
        <v>44285</v>
      </c>
      <c r="BT56" t="s">
        <v>2018</v>
      </c>
      <c r="BU56"/>
      <c r="BV56" t="s">
        <v>2211</v>
      </c>
      <c r="BW56" t="s">
        <v>0</v>
      </c>
      <c r="BX56">
        <v>1</v>
      </c>
      <c r="BY56">
        <v>0</v>
      </c>
      <c r="BZ56">
        <v>0</v>
      </c>
      <c r="CA56">
        <v>0</v>
      </c>
      <c r="CB56">
        <v>0</v>
      </c>
      <c r="CC56">
        <v>0</v>
      </c>
      <c r="CD56">
        <v>2</v>
      </c>
      <c r="CE56">
        <v>25</v>
      </c>
      <c r="CF56"/>
      <c r="CG56"/>
      <c r="CH56"/>
      <c r="CI56"/>
      <c r="CJ56"/>
      <c r="CK56"/>
      <c r="CL56"/>
      <c r="CM56"/>
      <c r="CN56"/>
      <c r="CO56"/>
      <c r="CP56"/>
      <c r="CQ56"/>
      <c r="CR56"/>
      <c r="CS56"/>
      <c r="CT56"/>
      <c r="CU56"/>
      <c r="CV56"/>
      <c r="CW56"/>
      <c r="CX56"/>
      <c r="CY56"/>
      <c r="CZ56">
        <v>3</v>
      </c>
      <c r="DA56">
        <v>2</v>
      </c>
      <c r="DB56">
        <v>3</v>
      </c>
      <c r="DC56">
        <v>0</v>
      </c>
      <c r="DD56" t="s">
        <v>1953</v>
      </c>
      <c r="DE56" t="s">
        <v>2110</v>
      </c>
      <c r="DF56"/>
      <c r="DG56" s="113">
        <v>44285</v>
      </c>
      <c r="DH56" s="113">
        <v>44285</v>
      </c>
      <c r="DI56" t="s">
        <v>1901</v>
      </c>
      <c r="DJ56"/>
      <c r="DK56" t="s">
        <v>2212</v>
      </c>
      <c r="DL56" t="s">
        <v>0</v>
      </c>
      <c r="DM56">
        <v>1</v>
      </c>
      <c r="DN56">
        <v>0</v>
      </c>
      <c r="DO56">
        <v>0</v>
      </c>
      <c r="DP56">
        <v>0</v>
      </c>
      <c r="DQ56">
        <v>0</v>
      </c>
      <c r="DR56">
        <v>0</v>
      </c>
      <c r="DS56">
        <v>26.2</v>
      </c>
      <c r="DT56">
        <v>0</v>
      </c>
      <c r="DU56"/>
      <c r="DV56"/>
      <c r="DW56"/>
      <c r="DX56"/>
      <c r="DY56"/>
      <c r="DZ56"/>
      <c r="EA56"/>
      <c r="EB56"/>
      <c r="EC56"/>
      <c r="ED56"/>
      <c r="EE56"/>
      <c r="EF56"/>
      <c r="EG56"/>
      <c r="EH56"/>
      <c r="EI56"/>
      <c r="EJ56"/>
      <c r="EK56"/>
      <c r="EL56"/>
      <c r="EM56"/>
      <c r="EN56"/>
      <c r="EO56">
        <v>3</v>
      </c>
      <c r="EP56">
        <v>2</v>
      </c>
      <c r="EQ56">
        <v>3</v>
      </c>
      <c r="ER56">
        <v>0</v>
      </c>
      <c r="ES56" t="s">
        <v>1829</v>
      </c>
      <c r="ET56" t="s">
        <v>1861</v>
      </c>
      <c r="EU56"/>
      <c r="EV56" s="94">
        <f t="shared" si="25"/>
        <v>1.6549999999999998</v>
      </c>
      <c r="EW56" s="94">
        <f t="shared" si="26"/>
        <v>1.1800000000000002</v>
      </c>
      <c r="EX56" s="94">
        <f t="shared" si="13"/>
        <v>0.80000000000000071</v>
      </c>
      <c r="EY56" s="94">
        <f t="shared" si="27"/>
        <v>0</v>
      </c>
      <c r="EZ56" s="94">
        <f t="shared" si="28"/>
        <v>0</v>
      </c>
      <c r="FA56" s="94">
        <f t="shared" si="14"/>
        <v>0</v>
      </c>
      <c r="FB56" s="94">
        <f t="shared" si="29"/>
        <v>0</v>
      </c>
      <c r="FC56" s="94">
        <f t="shared" si="30"/>
        <v>0</v>
      </c>
      <c r="FD56" s="94">
        <f t="shared" si="15"/>
        <v>0</v>
      </c>
      <c r="FE56" s="94">
        <f t="shared" si="31"/>
        <v>0</v>
      </c>
      <c r="FF56" s="94">
        <f t="shared" si="32"/>
        <v>0</v>
      </c>
      <c r="FG56" s="94">
        <f t="shared" si="16"/>
        <v>0</v>
      </c>
      <c r="FH56" s="95">
        <f t="shared" si="17"/>
        <v>1.2116666666666669</v>
      </c>
      <c r="FI56" s="95">
        <f t="shared" si="18"/>
        <v>0</v>
      </c>
      <c r="FJ56" s="95">
        <f t="shared" si="19"/>
        <v>0</v>
      </c>
      <c r="FK56" s="95">
        <f t="shared" si="20"/>
        <v>0</v>
      </c>
      <c r="FL56" s="96">
        <f>(FH56/1000)*Parameters!$H$2</f>
        <v>3.5744166666666669E-5</v>
      </c>
      <c r="FM56" s="97">
        <f>(FI56/1000)*Parameters!$H$4</f>
        <v>0</v>
      </c>
      <c r="FN56" s="97">
        <f>(FJ56/1000)*Parameters!$H$3</f>
        <v>0</v>
      </c>
      <c r="FO56" s="97">
        <f>(FK56/1000)*Parameters!$H$5</f>
        <v>0</v>
      </c>
      <c r="FP56" s="98">
        <f t="shared" si="21"/>
        <v>3.5744166666666669E-5</v>
      </c>
      <c r="FQ56" s="99">
        <f t="shared" si="22"/>
        <v>1</v>
      </c>
      <c r="FR56" s="99">
        <f t="shared" si="22"/>
        <v>0</v>
      </c>
      <c r="FS56" s="99">
        <f t="shared" si="22"/>
        <v>0</v>
      </c>
      <c r="FT56" s="99">
        <f t="shared" si="8"/>
        <v>0</v>
      </c>
      <c r="FU56" s="100">
        <f t="shared" si="33"/>
        <v>3</v>
      </c>
      <c r="FV56" s="100">
        <f t="shared" si="34"/>
        <v>2</v>
      </c>
      <c r="FW56" s="100">
        <f t="shared" si="35"/>
        <v>3</v>
      </c>
      <c r="FX56" s="100">
        <f t="shared" si="36"/>
        <v>0</v>
      </c>
      <c r="FY56" s="100">
        <f>SUM(FU56*Parameters!$L$2,FV56*Parameters!$L$3,FW56*Parameters!$L$4,FX56*Parameters!$L$5)</f>
        <v>6.1</v>
      </c>
      <c r="FZ56" s="194">
        <f t="shared" si="23"/>
        <v>0.1986338797814208</v>
      </c>
      <c r="GA56" s="197">
        <f t="shared" si="24"/>
        <v>44290</v>
      </c>
    </row>
    <row r="57" spans="1:183" s="93" customFormat="1" ht="16">
      <c r="A57" s="113">
        <v>44282</v>
      </c>
      <c r="B57" s="113">
        <v>44282</v>
      </c>
      <c r="C57" t="s">
        <v>1938</v>
      </c>
      <c r="D57"/>
      <c r="E57" t="s">
        <v>2213</v>
      </c>
      <c r="F57">
        <v>139648288</v>
      </c>
      <c r="G57">
        <v>17.07</v>
      </c>
      <c r="H57">
        <v>0</v>
      </c>
      <c r="I57"/>
      <c r="J57"/>
      <c r="K57"/>
      <c r="L57"/>
      <c r="M57"/>
      <c r="N57"/>
      <c r="O57"/>
      <c r="P57"/>
      <c r="Q57"/>
      <c r="R57"/>
      <c r="S57">
        <v>0</v>
      </c>
      <c r="T57">
        <v>0</v>
      </c>
      <c r="U57">
        <v>0</v>
      </c>
      <c r="V57">
        <v>0</v>
      </c>
      <c r="W57"/>
      <c r="X57" t="s">
        <v>1774</v>
      </c>
      <c r="Y57"/>
      <c r="Z57" t="s">
        <v>2214</v>
      </c>
      <c r="AA57"/>
      <c r="AB57" s="113">
        <v>44283</v>
      </c>
      <c r="AC57" s="113">
        <v>44283</v>
      </c>
      <c r="AD57" t="s">
        <v>1938</v>
      </c>
      <c r="AE57"/>
      <c r="AF57" t="s">
        <v>2215</v>
      </c>
      <c r="AG57" t="s">
        <v>0</v>
      </c>
      <c r="AH57">
        <v>1</v>
      </c>
      <c r="AI57">
        <v>0</v>
      </c>
      <c r="AJ57">
        <v>0</v>
      </c>
      <c r="AK57">
        <v>0</v>
      </c>
      <c r="AL57">
        <v>0</v>
      </c>
      <c r="AM57">
        <v>0</v>
      </c>
      <c r="AN57">
        <v>15.79</v>
      </c>
      <c r="AO57">
        <v>0</v>
      </c>
      <c r="AP57"/>
      <c r="AQ57"/>
      <c r="AR57"/>
      <c r="AS57"/>
      <c r="AT57"/>
      <c r="AU57"/>
      <c r="AV57"/>
      <c r="AW57"/>
      <c r="AX57"/>
      <c r="AY57"/>
      <c r="AZ57"/>
      <c r="BA57"/>
      <c r="BB57"/>
      <c r="BC57"/>
      <c r="BD57"/>
      <c r="BE57"/>
      <c r="BF57"/>
      <c r="BG57"/>
      <c r="BH57"/>
      <c r="BI57"/>
      <c r="BJ57">
        <v>0</v>
      </c>
      <c r="BK57">
        <v>2</v>
      </c>
      <c r="BL57">
        <v>3</v>
      </c>
      <c r="BM57">
        <v>1</v>
      </c>
      <c r="BN57" t="s">
        <v>2216</v>
      </c>
      <c r="BO57" t="s">
        <v>2217</v>
      </c>
      <c r="BP57"/>
      <c r="BQ57"/>
      <c r="BR57" s="113">
        <v>44284</v>
      </c>
      <c r="BS57" s="113">
        <v>44285</v>
      </c>
      <c r="BT57" t="s">
        <v>1938</v>
      </c>
      <c r="BU57"/>
      <c r="BV57" t="s">
        <v>2218</v>
      </c>
      <c r="BW57" t="s">
        <v>0</v>
      </c>
      <c r="BX57">
        <v>1</v>
      </c>
      <c r="BY57">
        <v>0</v>
      </c>
      <c r="BZ57">
        <v>0</v>
      </c>
      <c r="CA57">
        <v>0</v>
      </c>
      <c r="CB57">
        <v>0</v>
      </c>
      <c r="CC57">
        <v>0</v>
      </c>
      <c r="CD57">
        <v>14.51</v>
      </c>
      <c r="CE57">
        <v>0</v>
      </c>
      <c r="CF57"/>
      <c r="CG57"/>
      <c r="CH57"/>
      <c r="CI57"/>
      <c r="CJ57"/>
      <c r="CK57"/>
      <c r="CL57"/>
      <c r="CM57"/>
      <c r="CN57"/>
      <c r="CO57"/>
      <c r="CP57"/>
      <c r="CQ57"/>
      <c r="CR57"/>
      <c r="CS57"/>
      <c r="CT57"/>
      <c r="CU57"/>
      <c r="CV57"/>
      <c r="CW57"/>
      <c r="CX57"/>
      <c r="CY57"/>
      <c r="CZ57">
        <v>0</v>
      </c>
      <c r="DA57">
        <v>2</v>
      </c>
      <c r="DB57">
        <v>2</v>
      </c>
      <c r="DC57">
        <v>1</v>
      </c>
      <c r="DD57" t="s">
        <v>2219</v>
      </c>
      <c r="DE57" t="s">
        <v>2144</v>
      </c>
      <c r="DF57"/>
      <c r="DG57" s="113">
        <v>44285</v>
      </c>
      <c r="DH57" s="113">
        <v>44285</v>
      </c>
      <c r="DI57" t="s">
        <v>1938</v>
      </c>
      <c r="DJ57"/>
      <c r="DK57" t="s">
        <v>2220</v>
      </c>
      <c r="DL57" t="s">
        <v>0</v>
      </c>
      <c r="DM57">
        <v>1</v>
      </c>
      <c r="DN57">
        <v>0</v>
      </c>
      <c r="DO57">
        <v>0</v>
      </c>
      <c r="DP57">
        <v>0</v>
      </c>
      <c r="DQ57">
        <v>0</v>
      </c>
      <c r="DR57">
        <v>0</v>
      </c>
      <c r="DS57">
        <v>13.25</v>
      </c>
      <c r="DT57">
        <v>0</v>
      </c>
      <c r="DU57"/>
      <c r="DV57"/>
      <c r="DW57"/>
      <c r="DX57"/>
      <c r="DY57"/>
      <c r="DZ57"/>
      <c r="EA57"/>
      <c r="EB57"/>
      <c r="EC57"/>
      <c r="ED57"/>
      <c r="EE57"/>
      <c r="EF57"/>
      <c r="EG57"/>
      <c r="EH57"/>
      <c r="EI57"/>
      <c r="EJ57"/>
      <c r="EK57"/>
      <c r="EL57"/>
      <c r="EM57"/>
      <c r="EN57"/>
      <c r="EO57">
        <v>0</v>
      </c>
      <c r="EP57">
        <v>2</v>
      </c>
      <c r="EQ57">
        <v>2</v>
      </c>
      <c r="ER57">
        <v>1</v>
      </c>
      <c r="ES57" t="s">
        <v>2144</v>
      </c>
      <c r="ET57" t="s">
        <v>1781</v>
      </c>
      <c r="EU57"/>
      <c r="EV57" s="94">
        <f t="shared" si="25"/>
        <v>1.2800000000000011</v>
      </c>
      <c r="EW57" s="94">
        <f t="shared" si="26"/>
        <v>1.2799999999999994</v>
      </c>
      <c r="EX57" s="94">
        <f t="shared" si="13"/>
        <v>1.2599999999999998</v>
      </c>
      <c r="EY57" s="94">
        <f t="shared" si="27"/>
        <v>0</v>
      </c>
      <c r="EZ57" s="94">
        <f t="shared" si="28"/>
        <v>0</v>
      </c>
      <c r="FA57" s="94">
        <f t="shared" si="14"/>
        <v>0</v>
      </c>
      <c r="FB57" s="94">
        <f t="shared" si="29"/>
        <v>0</v>
      </c>
      <c r="FC57" s="94">
        <f t="shared" si="30"/>
        <v>0</v>
      </c>
      <c r="FD57" s="94">
        <f t="shared" si="15"/>
        <v>0</v>
      </c>
      <c r="FE57" s="94">
        <f t="shared" si="31"/>
        <v>0</v>
      </c>
      <c r="FF57" s="94">
        <f t="shared" si="32"/>
        <v>0</v>
      </c>
      <c r="FG57" s="94">
        <f t="shared" si="16"/>
        <v>0</v>
      </c>
      <c r="FH57" s="95">
        <f t="shared" si="17"/>
        <v>1.2733333333333334</v>
      </c>
      <c r="FI57" s="95">
        <f t="shared" si="18"/>
        <v>0</v>
      </c>
      <c r="FJ57" s="95">
        <f t="shared" si="19"/>
        <v>0</v>
      </c>
      <c r="FK57" s="95">
        <f t="shared" si="20"/>
        <v>0</v>
      </c>
      <c r="FL57" s="96">
        <f>(FH57/1000)*Parameters!$H$2</f>
        <v>3.7563333333333333E-5</v>
      </c>
      <c r="FM57" s="97">
        <f>(FI57/1000)*Parameters!$H$4</f>
        <v>0</v>
      </c>
      <c r="FN57" s="97">
        <f>(FJ57/1000)*Parameters!$H$3</f>
        <v>0</v>
      </c>
      <c r="FO57" s="97">
        <f>(FK57/1000)*Parameters!$H$5</f>
        <v>0</v>
      </c>
      <c r="FP57" s="98">
        <f t="shared" si="21"/>
        <v>3.7563333333333333E-5</v>
      </c>
      <c r="FQ57" s="99">
        <f t="shared" si="22"/>
        <v>1</v>
      </c>
      <c r="FR57" s="99">
        <f t="shared" si="22"/>
        <v>0</v>
      </c>
      <c r="FS57" s="99">
        <f t="shared" si="22"/>
        <v>0</v>
      </c>
      <c r="FT57" s="99">
        <f t="shared" si="8"/>
        <v>0</v>
      </c>
      <c r="FU57" s="100">
        <f t="shared" si="33"/>
        <v>0</v>
      </c>
      <c r="FV57" s="100">
        <f t="shared" si="34"/>
        <v>2</v>
      </c>
      <c r="FW57" s="100">
        <f t="shared" si="35"/>
        <v>2.3333333333333335</v>
      </c>
      <c r="FX57" s="100">
        <f t="shared" si="36"/>
        <v>1</v>
      </c>
      <c r="FY57" s="100">
        <f>SUM(FU57*Parameters!$L$2,FV57*Parameters!$L$3,FW57*Parameters!$L$4,FX57*Parameters!$L$5)</f>
        <v>4.7333333333333334</v>
      </c>
      <c r="FZ57" s="194">
        <f t="shared" si="23"/>
        <v>0.26901408450704228</v>
      </c>
      <c r="GA57" s="197">
        <f t="shared" si="24"/>
        <v>44290</v>
      </c>
    </row>
    <row r="58" spans="1:183" s="93" customFormat="1" ht="16">
      <c r="A58" s="113">
        <v>44282</v>
      </c>
      <c r="B58" s="113">
        <v>44282</v>
      </c>
      <c r="C58" t="s">
        <v>1923</v>
      </c>
      <c r="D58"/>
      <c r="E58" t="s">
        <v>2221</v>
      </c>
      <c r="F58">
        <v>140333545</v>
      </c>
      <c r="G58">
        <v>11.45</v>
      </c>
      <c r="H58">
        <v>0</v>
      </c>
      <c r="I58"/>
      <c r="J58"/>
      <c r="K58"/>
      <c r="L58"/>
      <c r="M58"/>
      <c r="N58"/>
      <c r="O58"/>
      <c r="P58"/>
      <c r="Q58"/>
      <c r="R58"/>
      <c r="S58">
        <v>0</v>
      </c>
      <c r="T58">
        <v>0</v>
      </c>
      <c r="U58">
        <v>0</v>
      </c>
      <c r="V58">
        <v>0</v>
      </c>
      <c r="W58"/>
      <c r="X58" t="s">
        <v>1774</v>
      </c>
      <c r="Y58"/>
      <c r="Z58" t="s">
        <v>2222</v>
      </c>
      <c r="AA58"/>
      <c r="AB58" s="113">
        <v>44283</v>
      </c>
      <c r="AC58" s="113">
        <v>44283</v>
      </c>
      <c r="AD58" t="s">
        <v>1923</v>
      </c>
      <c r="AE58"/>
      <c r="AF58" t="s">
        <v>2223</v>
      </c>
      <c r="AG58" t="s">
        <v>0</v>
      </c>
      <c r="AH58">
        <v>1</v>
      </c>
      <c r="AI58">
        <v>0</v>
      </c>
      <c r="AJ58">
        <v>0</v>
      </c>
      <c r="AK58">
        <v>0</v>
      </c>
      <c r="AL58">
        <v>0</v>
      </c>
      <c r="AM58">
        <v>0</v>
      </c>
      <c r="AN58">
        <v>10.51</v>
      </c>
      <c r="AO58">
        <v>0</v>
      </c>
      <c r="AP58"/>
      <c r="AQ58"/>
      <c r="AR58"/>
      <c r="AS58"/>
      <c r="AT58"/>
      <c r="AU58"/>
      <c r="AV58"/>
      <c r="AW58"/>
      <c r="AX58"/>
      <c r="AY58"/>
      <c r="AZ58"/>
      <c r="BA58"/>
      <c r="BB58"/>
      <c r="BC58"/>
      <c r="BD58"/>
      <c r="BE58"/>
      <c r="BF58"/>
      <c r="BG58"/>
      <c r="BH58"/>
      <c r="BI58"/>
      <c r="BJ58">
        <v>4</v>
      </c>
      <c r="BK58">
        <v>3</v>
      </c>
      <c r="BL58">
        <v>2</v>
      </c>
      <c r="BM58">
        <v>1</v>
      </c>
      <c r="BN58" t="s">
        <v>2218</v>
      </c>
      <c r="BO58" t="s">
        <v>1829</v>
      </c>
      <c r="BP58" t="s">
        <v>2167</v>
      </c>
      <c r="BQ58"/>
      <c r="BR58" s="113">
        <v>44284</v>
      </c>
      <c r="BS58" s="113">
        <v>44284</v>
      </c>
      <c r="BT58" t="s">
        <v>1923</v>
      </c>
      <c r="BU58"/>
      <c r="BV58" t="s">
        <v>2218</v>
      </c>
      <c r="BW58" t="s">
        <v>0</v>
      </c>
      <c r="BX58">
        <v>1</v>
      </c>
      <c r="BY58">
        <v>0</v>
      </c>
      <c r="BZ58">
        <v>0</v>
      </c>
      <c r="CA58">
        <v>0</v>
      </c>
      <c r="CB58">
        <v>0</v>
      </c>
      <c r="CC58">
        <v>0</v>
      </c>
      <c r="CD58">
        <v>9.9849999999999994</v>
      </c>
      <c r="CE58">
        <v>0</v>
      </c>
      <c r="CF58"/>
      <c r="CG58"/>
      <c r="CH58"/>
      <c r="CI58"/>
      <c r="CJ58"/>
      <c r="CK58"/>
      <c r="CL58"/>
      <c r="CM58"/>
      <c r="CN58"/>
      <c r="CO58"/>
      <c r="CP58"/>
      <c r="CQ58"/>
      <c r="CR58"/>
      <c r="CS58"/>
      <c r="CT58"/>
      <c r="CU58"/>
      <c r="CV58"/>
      <c r="CW58"/>
      <c r="CX58"/>
      <c r="CY58"/>
      <c r="CZ58">
        <v>2</v>
      </c>
      <c r="DA58">
        <v>1</v>
      </c>
      <c r="DB58">
        <v>4</v>
      </c>
      <c r="DC58">
        <v>0</v>
      </c>
      <c r="DD58" t="s">
        <v>2224</v>
      </c>
      <c r="DE58" t="s">
        <v>1829</v>
      </c>
      <c r="DF58"/>
      <c r="DG58" s="113">
        <v>44285</v>
      </c>
      <c r="DH58" s="113">
        <v>44285</v>
      </c>
      <c r="DI58" t="s">
        <v>1923</v>
      </c>
      <c r="DJ58"/>
      <c r="DK58" t="s">
        <v>2225</v>
      </c>
      <c r="DL58" t="s">
        <v>0</v>
      </c>
      <c r="DM58">
        <v>1</v>
      </c>
      <c r="DN58">
        <v>0</v>
      </c>
      <c r="DO58">
        <v>0</v>
      </c>
      <c r="DP58">
        <v>0</v>
      </c>
      <c r="DQ58">
        <v>0</v>
      </c>
      <c r="DR58">
        <v>0</v>
      </c>
      <c r="DS58">
        <v>8.625</v>
      </c>
      <c r="DT58">
        <v>0</v>
      </c>
      <c r="DU58"/>
      <c r="DV58"/>
      <c r="DW58"/>
      <c r="DX58"/>
      <c r="DY58"/>
      <c r="DZ58"/>
      <c r="EA58"/>
      <c r="EB58"/>
      <c r="EC58"/>
      <c r="ED58"/>
      <c r="EE58"/>
      <c r="EF58"/>
      <c r="EG58"/>
      <c r="EH58"/>
      <c r="EI58"/>
      <c r="EJ58"/>
      <c r="EK58"/>
      <c r="EL58"/>
      <c r="EM58"/>
      <c r="EN58"/>
      <c r="EO58">
        <v>3</v>
      </c>
      <c r="EP58">
        <v>2</v>
      </c>
      <c r="EQ58">
        <v>4</v>
      </c>
      <c r="ER58">
        <v>0</v>
      </c>
      <c r="ES58" t="s">
        <v>1829</v>
      </c>
      <c r="ET58" t="s">
        <v>1781</v>
      </c>
      <c r="EU58"/>
      <c r="EV58" s="94">
        <f t="shared" si="25"/>
        <v>0.9399999999999995</v>
      </c>
      <c r="EW58" s="94">
        <f t="shared" si="26"/>
        <v>0.52500000000000036</v>
      </c>
      <c r="EX58" s="94">
        <f t="shared" si="13"/>
        <v>1.3599999999999994</v>
      </c>
      <c r="EY58" s="94">
        <f t="shared" si="27"/>
        <v>0</v>
      </c>
      <c r="EZ58" s="94">
        <f t="shared" si="28"/>
        <v>0</v>
      </c>
      <c r="FA58" s="94">
        <f t="shared" si="14"/>
        <v>0</v>
      </c>
      <c r="FB58" s="94">
        <f t="shared" si="29"/>
        <v>0</v>
      </c>
      <c r="FC58" s="94">
        <f t="shared" si="30"/>
        <v>0</v>
      </c>
      <c r="FD58" s="94">
        <f t="shared" si="15"/>
        <v>0</v>
      </c>
      <c r="FE58" s="94">
        <f t="shared" si="31"/>
        <v>0</v>
      </c>
      <c r="FF58" s="94">
        <f t="shared" si="32"/>
        <v>0</v>
      </c>
      <c r="FG58" s="94">
        <f t="shared" si="16"/>
        <v>0</v>
      </c>
      <c r="FH58" s="95">
        <f t="shared" si="17"/>
        <v>0.94166666666666643</v>
      </c>
      <c r="FI58" s="95">
        <f t="shared" si="18"/>
        <v>0</v>
      </c>
      <c r="FJ58" s="95">
        <f t="shared" si="19"/>
        <v>0</v>
      </c>
      <c r="FK58" s="95">
        <f t="shared" si="20"/>
        <v>0</v>
      </c>
      <c r="FL58" s="96">
        <f>(FH58/1000)*Parameters!$H$2</f>
        <v>2.7779166666666656E-5</v>
      </c>
      <c r="FM58" s="97">
        <f>(FI58/1000)*Parameters!$H$4</f>
        <v>0</v>
      </c>
      <c r="FN58" s="97">
        <f>(FJ58/1000)*Parameters!$H$3</f>
        <v>0</v>
      </c>
      <c r="FO58" s="97">
        <f>(FK58/1000)*Parameters!$H$5</f>
        <v>0</v>
      </c>
      <c r="FP58" s="98">
        <f t="shared" si="21"/>
        <v>2.7779166666666656E-5</v>
      </c>
      <c r="FQ58" s="99">
        <f t="shared" si="22"/>
        <v>1</v>
      </c>
      <c r="FR58" s="99">
        <f t="shared" si="22"/>
        <v>0</v>
      </c>
      <c r="FS58" s="99">
        <f t="shared" si="22"/>
        <v>0</v>
      </c>
      <c r="FT58" s="99">
        <f t="shared" si="8"/>
        <v>0</v>
      </c>
      <c r="FU58" s="100">
        <f t="shared" si="33"/>
        <v>3</v>
      </c>
      <c r="FV58" s="100">
        <f t="shared" si="34"/>
        <v>2</v>
      </c>
      <c r="FW58" s="100">
        <f t="shared" si="35"/>
        <v>3.3333333333333335</v>
      </c>
      <c r="FX58" s="100">
        <f t="shared" si="36"/>
        <v>0.33333333333333331</v>
      </c>
      <c r="FY58" s="100">
        <f>SUM(FU58*Parameters!$L$2,FV58*Parameters!$L$3,FW58*Parameters!$L$4,FX58*Parameters!$L$5)</f>
        <v>6.7</v>
      </c>
      <c r="FZ58" s="194">
        <f t="shared" si="23"/>
        <v>0.14054726368159201</v>
      </c>
      <c r="GA58" s="197">
        <f t="shared" si="24"/>
        <v>44290</v>
      </c>
    </row>
    <row r="59" spans="1:183" s="93" customFormat="1" ht="16">
      <c r="A59" s="113">
        <v>44282</v>
      </c>
      <c r="B59" s="113">
        <v>44282</v>
      </c>
      <c r="C59" t="s">
        <v>1793</v>
      </c>
      <c r="D59"/>
      <c r="E59" t="s">
        <v>2226</v>
      </c>
      <c r="F59">
        <v>303671772</v>
      </c>
      <c r="G59">
        <v>4.165</v>
      </c>
      <c r="H59">
        <v>0</v>
      </c>
      <c r="I59"/>
      <c r="J59"/>
      <c r="K59"/>
      <c r="L59"/>
      <c r="M59"/>
      <c r="N59"/>
      <c r="O59"/>
      <c r="P59"/>
      <c r="Q59"/>
      <c r="R59"/>
      <c r="S59">
        <v>0</v>
      </c>
      <c r="T59">
        <v>0</v>
      </c>
      <c r="U59">
        <v>25.94</v>
      </c>
      <c r="V59">
        <v>0</v>
      </c>
      <c r="W59"/>
      <c r="X59" t="s">
        <v>1774</v>
      </c>
      <c r="Y59"/>
      <c r="Z59" t="s">
        <v>2227</v>
      </c>
      <c r="AA59"/>
      <c r="AB59" s="113">
        <v>44283</v>
      </c>
      <c r="AC59" s="113">
        <v>44283</v>
      </c>
      <c r="AD59" t="s">
        <v>1793</v>
      </c>
      <c r="AE59"/>
      <c r="AF59" t="s">
        <v>2228</v>
      </c>
      <c r="AG59" t="s">
        <v>1785</v>
      </c>
      <c r="AH59">
        <v>1</v>
      </c>
      <c r="AI59">
        <v>0</v>
      </c>
      <c r="AJ59">
        <v>1</v>
      </c>
      <c r="AK59">
        <v>0</v>
      </c>
      <c r="AL59">
        <v>0</v>
      </c>
      <c r="AM59">
        <v>0</v>
      </c>
      <c r="AN59">
        <v>3.54</v>
      </c>
      <c r="AO59">
        <v>0</v>
      </c>
      <c r="AP59"/>
      <c r="AQ59"/>
      <c r="AR59"/>
      <c r="AS59"/>
      <c r="AT59"/>
      <c r="AU59"/>
      <c r="AV59"/>
      <c r="AW59"/>
      <c r="AX59"/>
      <c r="AY59"/>
      <c r="AZ59"/>
      <c r="BA59"/>
      <c r="BB59"/>
      <c r="BC59"/>
      <c r="BD59"/>
      <c r="BE59">
        <v>25.6</v>
      </c>
      <c r="BF59">
        <v>0</v>
      </c>
      <c r="BG59"/>
      <c r="BH59"/>
      <c r="BI59"/>
      <c r="BJ59">
        <v>6</v>
      </c>
      <c r="BK59">
        <v>3</v>
      </c>
      <c r="BL59">
        <v>3</v>
      </c>
      <c r="BM59">
        <v>0</v>
      </c>
      <c r="BN59" t="s">
        <v>2229</v>
      </c>
      <c r="BO59" t="s">
        <v>1787</v>
      </c>
      <c r="BP59"/>
      <c r="BQ59"/>
      <c r="BR59" s="113">
        <v>44284</v>
      </c>
      <c r="BS59" s="113">
        <v>44284</v>
      </c>
      <c r="BT59" t="s">
        <v>1793</v>
      </c>
      <c r="BU59"/>
      <c r="BV59" t="s">
        <v>2230</v>
      </c>
      <c r="BW59" t="s">
        <v>1785</v>
      </c>
      <c r="BX59">
        <v>1</v>
      </c>
      <c r="BY59">
        <v>0</v>
      </c>
      <c r="BZ59">
        <v>1</v>
      </c>
      <c r="CA59">
        <v>0</v>
      </c>
      <c r="CB59">
        <v>0</v>
      </c>
      <c r="CC59">
        <v>0</v>
      </c>
      <c r="CD59">
        <v>3.02</v>
      </c>
      <c r="CE59">
        <v>0</v>
      </c>
      <c r="CF59"/>
      <c r="CG59"/>
      <c r="CH59"/>
      <c r="CI59"/>
      <c r="CJ59"/>
      <c r="CK59"/>
      <c r="CL59"/>
      <c r="CM59"/>
      <c r="CN59"/>
      <c r="CO59"/>
      <c r="CP59"/>
      <c r="CQ59"/>
      <c r="CR59"/>
      <c r="CS59"/>
      <c r="CT59"/>
      <c r="CU59">
        <v>25.06</v>
      </c>
      <c r="CV59">
        <v>0</v>
      </c>
      <c r="CW59"/>
      <c r="CX59"/>
      <c r="CY59"/>
      <c r="CZ59">
        <v>6</v>
      </c>
      <c r="DA59">
        <v>3</v>
      </c>
      <c r="DB59">
        <v>3</v>
      </c>
      <c r="DC59">
        <v>0</v>
      </c>
      <c r="DD59" t="s">
        <v>1933</v>
      </c>
      <c r="DE59" t="s">
        <v>1806</v>
      </c>
      <c r="DF59"/>
      <c r="DG59" s="113">
        <v>44285</v>
      </c>
      <c r="DH59" s="113">
        <v>44285</v>
      </c>
      <c r="DI59" t="s">
        <v>1793</v>
      </c>
      <c r="DJ59"/>
      <c r="DK59" t="s">
        <v>2231</v>
      </c>
      <c r="DL59" t="s">
        <v>1785</v>
      </c>
      <c r="DM59">
        <v>1</v>
      </c>
      <c r="DN59">
        <v>0</v>
      </c>
      <c r="DO59">
        <v>1</v>
      </c>
      <c r="DP59">
        <v>0</v>
      </c>
      <c r="DQ59">
        <v>0</v>
      </c>
      <c r="DR59">
        <v>0</v>
      </c>
      <c r="DS59">
        <v>1.88</v>
      </c>
      <c r="DT59">
        <v>0</v>
      </c>
      <c r="DU59"/>
      <c r="DV59"/>
      <c r="DW59"/>
      <c r="DX59"/>
      <c r="DY59"/>
      <c r="DZ59"/>
      <c r="EA59"/>
      <c r="EB59"/>
      <c r="EC59"/>
      <c r="ED59"/>
      <c r="EE59"/>
      <c r="EF59"/>
      <c r="EG59"/>
      <c r="EH59"/>
      <c r="EI59"/>
      <c r="EJ59">
        <v>24.72</v>
      </c>
      <c r="EK59">
        <v>0</v>
      </c>
      <c r="EL59"/>
      <c r="EM59"/>
      <c r="EN59"/>
      <c r="EO59">
        <v>6</v>
      </c>
      <c r="EP59">
        <v>3</v>
      </c>
      <c r="EQ59">
        <v>3</v>
      </c>
      <c r="ER59">
        <v>0</v>
      </c>
      <c r="ES59" t="s">
        <v>1790</v>
      </c>
      <c r="ET59" t="s">
        <v>1781</v>
      </c>
      <c r="EU59"/>
      <c r="EV59" s="94">
        <f t="shared" si="25"/>
        <v>0.625</v>
      </c>
      <c r="EW59" s="94">
        <f t="shared" si="26"/>
        <v>0.52</v>
      </c>
      <c r="EX59" s="94">
        <f t="shared" si="13"/>
        <v>1.1400000000000001</v>
      </c>
      <c r="EY59" s="94">
        <f t="shared" si="27"/>
        <v>0</v>
      </c>
      <c r="EZ59" s="94">
        <f t="shared" si="28"/>
        <v>0</v>
      </c>
      <c r="FA59" s="94">
        <f t="shared" si="14"/>
        <v>0</v>
      </c>
      <c r="FB59" s="94">
        <f t="shared" si="29"/>
        <v>0.33999999999999986</v>
      </c>
      <c r="FC59" s="94">
        <f t="shared" si="30"/>
        <v>0.5400000000000027</v>
      </c>
      <c r="FD59" s="94">
        <f t="shared" si="15"/>
        <v>0.33999999999999986</v>
      </c>
      <c r="FE59" s="94">
        <f t="shared" si="31"/>
        <v>0</v>
      </c>
      <c r="FF59" s="94">
        <f t="shared" si="32"/>
        <v>0</v>
      </c>
      <c r="FG59" s="94">
        <f t="shared" si="16"/>
        <v>0</v>
      </c>
      <c r="FH59" s="95">
        <f t="shared" si="17"/>
        <v>0.76166666666666671</v>
      </c>
      <c r="FI59" s="95">
        <f t="shared" si="18"/>
        <v>0</v>
      </c>
      <c r="FJ59" s="95">
        <f t="shared" si="19"/>
        <v>0.40666666666666745</v>
      </c>
      <c r="FK59" s="95">
        <f t="shared" si="20"/>
        <v>0</v>
      </c>
      <c r="FL59" s="96">
        <f>(FH59/1000)*Parameters!$H$2</f>
        <v>2.2469166666666665E-5</v>
      </c>
      <c r="FM59" s="97">
        <f>(FI59/1000)*Parameters!$H$4</f>
        <v>0</v>
      </c>
      <c r="FN59" s="97">
        <f>(FJ59/1000)*Parameters!$H$3</f>
        <v>1.9235333333333373E-5</v>
      </c>
      <c r="FO59" s="97">
        <f>(FK59/1000)*Parameters!$H$5</f>
        <v>0</v>
      </c>
      <c r="FP59" s="98">
        <f t="shared" si="21"/>
        <v>4.1704500000000041E-5</v>
      </c>
      <c r="FQ59" s="99">
        <f t="shared" si="22"/>
        <v>0.53877079611712508</v>
      </c>
      <c r="FR59" s="99">
        <f t="shared" si="22"/>
        <v>0</v>
      </c>
      <c r="FS59" s="99">
        <f t="shared" si="22"/>
        <v>0.46122920388287486</v>
      </c>
      <c r="FT59" s="99">
        <f t="shared" si="8"/>
        <v>0</v>
      </c>
      <c r="FU59" s="100">
        <f t="shared" si="33"/>
        <v>6</v>
      </c>
      <c r="FV59" s="100">
        <f t="shared" si="34"/>
        <v>3</v>
      </c>
      <c r="FW59" s="100">
        <f t="shared" si="35"/>
        <v>3</v>
      </c>
      <c r="FX59" s="100">
        <f t="shared" si="36"/>
        <v>0</v>
      </c>
      <c r="FY59" s="100">
        <f>SUM(FU59*Parameters!$L$2,FV59*Parameters!$L$3,FW59*Parameters!$L$4,FX59*Parameters!$L$5)</f>
        <v>8.4</v>
      </c>
      <c r="FZ59" s="194">
        <f t="shared" si="23"/>
        <v>9.0674603174603172E-2</v>
      </c>
      <c r="GA59" s="197">
        <f t="shared" si="24"/>
        <v>44290</v>
      </c>
    </row>
    <row r="60" spans="1:183" s="93" customFormat="1" ht="16">
      <c r="A60" s="113">
        <v>44282</v>
      </c>
      <c r="B60" s="113">
        <v>44282</v>
      </c>
      <c r="C60" t="s">
        <v>1923</v>
      </c>
      <c r="D60"/>
      <c r="E60" t="s">
        <v>2232</v>
      </c>
      <c r="F60">
        <v>139543379</v>
      </c>
      <c r="G60">
        <v>3.145</v>
      </c>
      <c r="H60">
        <v>0</v>
      </c>
      <c r="I60"/>
      <c r="J60"/>
      <c r="K60"/>
      <c r="L60"/>
      <c r="M60"/>
      <c r="N60"/>
      <c r="O60"/>
      <c r="P60"/>
      <c r="Q60"/>
      <c r="R60"/>
      <c r="S60">
        <v>0</v>
      </c>
      <c r="T60">
        <v>0</v>
      </c>
      <c r="U60">
        <v>15.65</v>
      </c>
      <c r="V60">
        <v>0</v>
      </c>
      <c r="W60"/>
      <c r="X60" t="s">
        <v>1774</v>
      </c>
      <c r="Y60"/>
      <c r="Z60" t="s">
        <v>2233</v>
      </c>
      <c r="AA60"/>
      <c r="AB60" s="113">
        <v>44283</v>
      </c>
      <c r="AC60" s="113">
        <v>44283</v>
      </c>
      <c r="AD60" t="s">
        <v>1923</v>
      </c>
      <c r="AE60"/>
      <c r="AF60" t="s">
        <v>2234</v>
      </c>
      <c r="AG60" t="s">
        <v>1785</v>
      </c>
      <c r="AH60">
        <v>1</v>
      </c>
      <c r="AI60">
        <v>0</v>
      </c>
      <c r="AJ60">
        <v>1</v>
      </c>
      <c r="AK60">
        <v>0</v>
      </c>
      <c r="AL60">
        <v>0</v>
      </c>
      <c r="AM60">
        <v>0</v>
      </c>
      <c r="AN60">
        <v>2.855</v>
      </c>
      <c r="AO60">
        <v>0</v>
      </c>
      <c r="AP60"/>
      <c r="AQ60"/>
      <c r="AR60"/>
      <c r="AS60"/>
      <c r="AT60"/>
      <c r="AU60"/>
      <c r="AV60"/>
      <c r="AW60"/>
      <c r="AX60"/>
      <c r="AY60"/>
      <c r="AZ60"/>
      <c r="BA60"/>
      <c r="BB60"/>
      <c r="BC60"/>
      <c r="BD60"/>
      <c r="BE60">
        <v>14.81</v>
      </c>
      <c r="BF60">
        <v>0</v>
      </c>
      <c r="BG60"/>
      <c r="BH60"/>
      <c r="BI60"/>
      <c r="BJ60">
        <v>5</v>
      </c>
      <c r="BK60">
        <v>2</v>
      </c>
      <c r="BL60">
        <v>1</v>
      </c>
      <c r="BM60">
        <v>0</v>
      </c>
      <c r="BN60" t="s">
        <v>2235</v>
      </c>
      <c r="BO60" t="s">
        <v>1829</v>
      </c>
      <c r="BP60" t="s">
        <v>2167</v>
      </c>
      <c r="BQ60"/>
      <c r="BR60" s="113">
        <v>44284</v>
      </c>
      <c r="BS60" s="113">
        <v>44284</v>
      </c>
      <c r="BT60" t="s">
        <v>1923</v>
      </c>
      <c r="BU60"/>
      <c r="BV60" t="s">
        <v>2236</v>
      </c>
      <c r="BW60" t="s">
        <v>1785</v>
      </c>
      <c r="BX60">
        <v>1</v>
      </c>
      <c r="BY60">
        <v>0</v>
      </c>
      <c r="BZ60">
        <v>1</v>
      </c>
      <c r="CA60">
        <v>0</v>
      </c>
      <c r="CB60">
        <v>0</v>
      </c>
      <c r="CC60">
        <v>0</v>
      </c>
      <c r="CD60">
        <v>2.14</v>
      </c>
      <c r="CE60">
        <v>0</v>
      </c>
      <c r="CF60"/>
      <c r="CG60"/>
      <c r="CH60"/>
      <c r="CI60"/>
      <c r="CJ60"/>
      <c r="CK60"/>
      <c r="CL60"/>
      <c r="CM60"/>
      <c r="CN60"/>
      <c r="CO60"/>
      <c r="CP60"/>
      <c r="CQ60"/>
      <c r="CR60"/>
      <c r="CS60"/>
      <c r="CT60"/>
      <c r="CU60">
        <v>13.78</v>
      </c>
      <c r="CV60">
        <v>0</v>
      </c>
      <c r="CW60"/>
      <c r="CX60"/>
      <c r="CY60"/>
      <c r="CZ60">
        <v>6</v>
      </c>
      <c r="DA60">
        <v>2</v>
      </c>
      <c r="DB60">
        <v>1</v>
      </c>
      <c r="DC60">
        <v>0</v>
      </c>
      <c r="DD60" t="s">
        <v>2237</v>
      </c>
      <c r="DE60" t="s">
        <v>1829</v>
      </c>
      <c r="DF60"/>
      <c r="DG60" s="113">
        <v>44285</v>
      </c>
      <c r="DH60" s="113">
        <v>44285</v>
      </c>
      <c r="DI60" t="s">
        <v>1923</v>
      </c>
      <c r="DJ60"/>
      <c r="DK60" t="s">
        <v>2238</v>
      </c>
      <c r="DL60" t="s">
        <v>1785</v>
      </c>
      <c r="DM60">
        <v>1</v>
      </c>
      <c r="DN60">
        <v>0</v>
      </c>
      <c r="DO60">
        <v>1</v>
      </c>
      <c r="DP60">
        <v>0</v>
      </c>
      <c r="DQ60">
        <v>0</v>
      </c>
      <c r="DR60">
        <v>0</v>
      </c>
      <c r="DS60">
        <v>1.1000000000000001</v>
      </c>
      <c r="DT60">
        <v>0</v>
      </c>
      <c r="DU60"/>
      <c r="DV60"/>
      <c r="DW60"/>
      <c r="DX60"/>
      <c r="DY60"/>
      <c r="DZ60"/>
      <c r="EA60"/>
      <c r="EB60"/>
      <c r="EC60"/>
      <c r="ED60"/>
      <c r="EE60"/>
      <c r="EF60"/>
      <c r="EG60"/>
      <c r="EH60"/>
      <c r="EI60"/>
      <c r="EJ60">
        <v>12.6</v>
      </c>
      <c r="EK60">
        <v>0</v>
      </c>
      <c r="EL60"/>
      <c r="EM60"/>
      <c r="EN60"/>
      <c r="EO60">
        <v>6</v>
      </c>
      <c r="EP60">
        <v>2</v>
      </c>
      <c r="EQ60">
        <v>1</v>
      </c>
      <c r="ER60">
        <v>0</v>
      </c>
      <c r="ES60" t="s">
        <v>1829</v>
      </c>
      <c r="ET60" t="s">
        <v>1781</v>
      </c>
      <c r="EU60"/>
      <c r="EV60" s="94">
        <f t="shared" si="25"/>
        <v>0.29000000000000004</v>
      </c>
      <c r="EW60" s="94">
        <f t="shared" si="26"/>
        <v>0.71499999999999986</v>
      </c>
      <c r="EX60" s="94">
        <f t="shared" si="13"/>
        <v>1.04</v>
      </c>
      <c r="EY60" s="94">
        <f t="shared" si="27"/>
        <v>0</v>
      </c>
      <c r="EZ60" s="94">
        <f t="shared" si="28"/>
        <v>0</v>
      </c>
      <c r="FA60" s="94">
        <f t="shared" si="14"/>
        <v>0</v>
      </c>
      <c r="FB60" s="94">
        <f t="shared" si="29"/>
        <v>0.83999999999999986</v>
      </c>
      <c r="FC60" s="94">
        <f t="shared" si="30"/>
        <v>1.0300000000000011</v>
      </c>
      <c r="FD60" s="94">
        <f t="shared" si="15"/>
        <v>1.1799999999999997</v>
      </c>
      <c r="FE60" s="94">
        <f t="shared" si="31"/>
        <v>0</v>
      </c>
      <c r="FF60" s="94">
        <f t="shared" si="32"/>
        <v>0</v>
      </c>
      <c r="FG60" s="94">
        <f t="shared" si="16"/>
        <v>0</v>
      </c>
      <c r="FH60" s="95">
        <f t="shared" si="17"/>
        <v>0.68166666666666664</v>
      </c>
      <c r="FI60" s="95">
        <f t="shared" si="18"/>
        <v>0</v>
      </c>
      <c r="FJ60" s="95">
        <f t="shared" si="19"/>
        <v>1.0166666666666668</v>
      </c>
      <c r="FK60" s="95">
        <f t="shared" si="20"/>
        <v>0</v>
      </c>
      <c r="FL60" s="96">
        <f>(FH60/1000)*Parameters!$H$2</f>
        <v>2.0109166666666667E-5</v>
      </c>
      <c r="FM60" s="97">
        <f>(FI60/1000)*Parameters!$H$4</f>
        <v>0</v>
      </c>
      <c r="FN60" s="97">
        <f>(FJ60/1000)*Parameters!$H$3</f>
        <v>4.8088333333333339E-5</v>
      </c>
      <c r="FO60" s="97">
        <f>(FK60/1000)*Parameters!$H$5</f>
        <v>0</v>
      </c>
      <c r="FP60" s="98">
        <f t="shared" si="21"/>
        <v>6.8197500000000006E-5</v>
      </c>
      <c r="FQ60" s="99">
        <f t="shared" si="22"/>
        <v>0.29486662512066669</v>
      </c>
      <c r="FR60" s="99">
        <f t="shared" si="22"/>
        <v>0</v>
      </c>
      <c r="FS60" s="99">
        <f t="shared" si="22"/>
        <v>0.70513337487933336</v>
      </c>
      <c r="FT60" s="99">
        <f t="shared" si="8"/>
        <v>0</v>
      </c>
      <c r="FU60" s="100">
        <f t="shared" si="33"/>
        <v>5.666666666666667</v>
      </c>
      <c r="FV60" s="100">
        <f t="shared" si="34"/>
        <v>2</v>
      </c>
      <c r="FW60" s="100">
        <f t="shared" si="35"/>
        <v>1</v>
      </c>
      <c r="FX60" s="100">
        <f t="shared" si="36"/>
        <v>0</v>
      </c>
      <c r="FY60" s="100">
        <f>SUM(FU60*Parameters!$L$2,FV60*Parameters!$L$3,FW60*Parameters!$L$4,FX60*Parameters!$L$5)</f>
        <v>5.4333333333333336</v>
      </c>
      <c r="FZ60" s="194">
        <f t="shared" si="23"/>
        <v>0.1254601226993865</v>
      </c>
      <c r="GA60" s="197">
        <f t="shared" si="24"/>
        <v>44290</v>
      </c>
    </row>
    <row r="61" spans="1:183" s="93" customFormat="1" ht="16">
      <c r="A61" s="113">
        <v>44282</v>
      </c>
      <c r="B61" s="113">
        <v>44282</v>
      </c>
      <c r="C61" t="s">
        <v>1923</v>
      </c>
      <c r="D61"/>
      <c r="E61" t="s">
        <v>2239</v>
      </c>
      <c r="F61">
        <v>133937461</v>
      </c>
      <c r="G61">
        <v>1.5</v>
      </c>
      <c r="H61">
        <v>0</v>
      </c>
      <c r="I61"/>
      <c r="J61"/>
      <c r="K61"/>
      <c r="L61"/>
      <c r="M61"/>
      <c r="N61"/>
      <c r="O61"/>
      <c r="P61"/>
      <c r="Q61"/>
      <c r="R61"/>
      <c r="S61">
        <v>0</v>
      </c>
      <c r="T61">
        <v>0</v>
      </c>
      <c r="U61">
        <v>0</v>
      </c>
      <c r="V61">
        <v>0</v>
      </c>
      <c r="W61"/>
      <c r="X61" t="s">
        <v>1774</v>
      </c>
      <c r="Y61"/>
      <c r="Z61" t="s">
        <v>2240</v>
      </c>
      <c r="AA61"/>
      <c r="AB61" s="113">
        <v>44283</v>
      </c>
      <c r="AC61" s="113">
        <v>44287</v>
      </c>
      <c r="AD61" t="s">
        <v>1923</v>
      </c>
      <c r="AE61"/>
      <c r="AF61" t="s">
        <v>2241</v>
      </c>
      <c r="AG61" t="s">
        <v>0</v>
      </c>
      <c r="AH61">
        <v>1</v>
      </c>
      <c r="AI61">
        <v>0</v>
      </c>
      <c r="AJ61">
        <v>0</v>
      </c>
      <c r="AK61">
        <v>0</v>
      </c>
      <c r="AL61">
        <v>0</v>
      </c>
      <c r="AM61">
        <v>0</v>
      </c>
      <c r="AN61">
        <v>1.1000000000000001</v>
      </c>
      <c r="AO61">
        <v>6</v>
      </c>
      <c r="AP61"/>
      <c r="AQ61"/>
      <c r="AR61"/>
      <c r="AS61"/>
      <c r="AT61"/>
      <c r="AU61"/>
      <c r="AV61"/>
      <c r="AW61"/>
      <c r="AX61"/>
      <c r="AY61"/>
      <c r="AZ61"/>
      <c r="BA61"/>
      <c r="BB61"/>
      <c r="BC61"/>
      <c r="BD61"/>
      <c r="BE61"/>
      <c r="BF61"/>
      <c r="BG61"/>
      <c r="BH61"/>
      <c r="BI61"/>
      <c r="BJ61">
        <v>5</v>
      </c>
      <c r="BK61">
        <v>2</v>
      </c>
      <c r="BL61">
        <v>1</v>
      </c>
      <c r="BM61">
        <v>0</v>
      </c>
      <c r="BN61" t="s">
        <v>2218</v>
      </c>
      <c r="BO61" t="s">
        <v>1829</v>
      </c>
      <c r="BP61" t="s">
        <v>2167</v>
      </c>
      <c r="BQ61"/>
      <c r="BR61" s="113">
        <v>44284</v>
      </c>
      <c r="BS61" s="113">
        <v>44287</v>
      </c>
      <c r="BT61" t="s">
        <v>1923</v>
      </c>
      <c r="BU61"/>
      <c r="BV61" t="s">
        <v>2242</v>
      </c>
      <c r="BW61" t="s">
        <v>0</v>
      </c>
      <c r="BX61">
        <v>1</v>
      </c>
      <c r="BY61">
        <v>0</v>
      </c>
      <c r="BZ61">
        <v>0</v>
      </c>
      <c r="CA61">
        <v>0</v>
      </c>
      <c r="CB61">
        <v>0</v>
      </c>
      <c r="CC61">
        <v>0</v>
      </c>
      <c r="CD61">
        <v>6.3</v>
      </c>
      <c r="CE61">
        <v>0</v>
      </c>
      <c r="CF61"/>
      <c r="CG61"/>
      <c r="CH61"/>
      <c r="CI61"/>
      <c r="CJ61"/>
      <c r="CK61"/>
      <c r="CL61"/>
      <c r="CM61"/>
      <c r="CN61"/>
      <c r="CO61"/>
      <c r="CP61"/>
      <c r="CQ61"/>
      <c r="CR61"/>
      <c r="CS61"/>
      <c r="CT61"/>
      <c r="CU61"/>
      <c r="CV61"/>
      <c r="CW61"/>
      <c r="CX61"/>
      <c r="CY61"/>
      <c r="CZ61">
        <v>5</v>
      </c>
      <c r="DA61">
        <v>2</v>
      </c>
      <c r="DB61">
        <v>1</v>
      </c>
      <c r="DC61">
        <v>0</v>
      </c>
      <c r="DD61" t="s">
        <v>2243</v>
      </c>
      <c r="DE61" t="s">
        <v>1829</v>
      </c>
      <c r="DF61"/>
      <c r="DG61" s="113">
        <v>44285</v>
      </c>
      <c r="DH61" s="113">
        <v>44285</v>
      </c>
      <c r="DI61" t="s">
        <v>1923</v>
      </c>
      <c r="DJ61"/>
      <c r="DK61" t="s">
        <v>2224</v>
      </c>
      <c r="DL61" t="s">
        <v>0</v>
      </c>
      <c r="DM61">
        <v>1</v>
      </c>
      <c r="DN61">
        <v>0</v>
      </c>
      <c r="DO61">
        <v>0</v>
      </c>
      <c r="DP61">
        <v>0</v>
      </c>
      <c r="DQ61">
        <v>0</v>
      </c>
      <c r="DR61">
        <v>0</v>
      </c>
      <c r="DS61">
        <v>5.29</v>
      </c>
      <c r="DT61">
        <v>0</v>
      </c>
      <c r="DU61"/>
      <c r="DV61"/>
      <c r="DW61"/>
      <c r="DX61"/>
      <c r="DY61"/>
      <c r="DZ61"/>
      <c r="EA61"/>
      <c r="EB61"/>
      <c r="EC61"/>
      <c r="ED61"/>
      <c r="EE61"/>
      <c r="EF61"/>
      <c r="EG61"/>
      <c r="EH61"/>
      <c r="EI61"/>
      <c r="EJ61"/>
      <c r="EK61"/>
      <c r="EL61"/>
      <c r="EM61"/>
      <c r="EN61"/>
      <c r="EO61">
        <v>5</v>
      </c>
      <c r="EP61">
        <v>1</v>
      </c>
      <c r="EQ61">
        <v>1</v>
      </c>
      <c r="ER61">
        <v>0</v>
      </c>
      <c r="ES61" t="s">
        <v>1829</v>
      </c>
      <c r="ET61" t="s">
        <v>1781</v>
      </c>
      <c r="EU61"/>
      <c r="EV61" s="94">
        <f t="shared" si="25"/>
        <v>0.39999999999999991</v>
      </c>
      <c r="EW61" s="94">
        <f t="shared" si="26"/>
        <v>0.79999999999999982</v>
      </c>
      <c r="EX61" s="94">
        <f t="shared" si="13"/>
        <v>1.0099999999999998</v>
      </c>
      <c r="EY61" s="94">
        <f t="shared" si="27"/>
        <v>0</v>
      </c>
      <c r="EZ61" s="94">
        <f t="shared" si="28"/>
        <v>0</v>
      </c>
      <c r="FA61" s="94">
        <f t="shared" si="14"/>
        <v>0</v>
      </c>
      <c r="FB61" s="94">
        <f t="shared" si="29"/>
        <v>0</v>
      </c>
      <c r="FC61" s="94">
        <f t="shared" si="30"/>
        <v>0</v>
      </c>
      <c r="FD61" s="94">
        <f t="shared" si="15"/>
        <v>0</v>
      </c>
      <c r="FE61" s="94">
        <f t="shared" si="31"/>
        <v>0</v>
      </c>
      <c r="FF61" s="94">
        <f t="shared" si="32"/>
        <v>0</v>
      </c>
      <c r="FG61" s="94">
        <f t="shared" si="16"/>
        <v>0</v>
      </c>
      <c r="FH61" s="95">
        <f t="shared" si="17"/>
        <v>0.73666666666666647</v>
      </c>
      <c r="FI61" s="95">
        <f t="shared" si="18"/>
        <v>0</v>
      </c>
      <c r="FJ61" s="95">
        <f t="shared" si="19"/>
        <v>0</v>
      </c>
      <c r="FK61" s="95">
        <f t="shared" si="20"/>
        <v>0</v>
      </c>
      <c r="FL61" s="96">
        <f>(FH61/1000)*Parameters!$H$2</f>
        <v>2.173166666666666E-5</v>
      </c>
      <c r="FM61" s="97">
        <f>(FI61/1000)*Parameters!$H$4</f>
        <v>0</v>
      </c>
      <c r="FN61" s="97">
        <f>(FJ61/1000)*Parameters!$H$3</f>
        <v>0</v>
      </c>
      <c r="FO61" s="97">
        <f>(FK61/1000)*Parameters!$H$5</f>
        <v>0</v>
      </c>
      <c r="FP61" s="98">
        <f t="shared" si="21"/>
        <v>2.173166666666666E-5</v>
      </c>
      <c r="FQ61" s="99">
        <f t="shared" si="22"/>
        <v>1</v>
      </c>
      <c r="FR61" s="99">
        <f t="shared" si="22"/>
        <v>0</v>
      </c>
      <c r="FS61" s="99">
        <f t="shared" si="22"/>
        <v>0</v>
      </c>
      <c r="FT61" s="99">
        <f t="shared" si="8"/>
        <v>0</v>
      </c>
      <c r="FU61" s="100">
        <f t="shared" si="33"/>
        <v>5</v>
      </c>
      <c r="FV61" s="100">
        <f t="shared" si="34"/>
        <v>1.6666666666666667</v>
      </c>
      <c r="FW61" s="100">
        <f t="shared" si="35"/>
        <v>1</v>
      </c>
      <c r="FX61" s="100">
        <f t="shared" si="36"/>
        <v>0</v>
      </c>
      <c r="FY61" s="100">
        <f>SUM(FU61*Parameters!$L$2,FV61*Parameters!$L$3,FW61*Parameters!$L$4,FX61*Parameters!$L$5)</f>
        <v>4.8333333333333339</v>
      </c>
      <c r="FZ61" s="194">
        <f t="shared" si="23"/>
        <v>0.15241379310344821</v>
      </c>
      <c r="GA61" s="197">
        <f t="shared" si="24"/>
        <v>44290</v>
      </c>
    </row>
    <row r="62" spans="1:183" s="93" customFormat="1" ht="16">
      <c r="A62" s="113">
        <v>44282</v>
      </c>
      <c r="B62" s="113">
        <v>44282</v>
      </c>
      <c r="C62" t="s">
        <v>1844</v>
      </c>
      <c r="D62"/>
      <c r="E62" t="s">
        <v>2244</v>
      </c>
      <c r="F62">
        <v>135266610</v>
      </c>
      <c r="G62">
        <v>7.98</v>
      </c>
      <c r="H62">
        <v>0</v>
      </c>
      <c r="I62"/>
      <c r="J62"/>
      <c r="K62"/>
      <c r="L62"/>
      <c r="M62"/>
      <c r="N62"/>
      <c r="O62"/>
      <c r="P62"/>
      <c r="Q62"/>
      <c r="R62"/>
      <c r="S62">
        <v>0</v>
      </c>
      <c r="T62">
        <v>0</v>
      </c>
      <c r="U62">
        <v>0</v>
      </c>
      <c r="V62">
        <v>0</v>
      </c>
      <c r="W62"/>
      <c r="X62" t="s">
        <v>1774</v>
      </c>
      <c r="Y62"/>
      <c r="Z62" t="s">
        <v>2245</v>
      </c>
      <c r="AA62"/>
      <c r="AB62" s="113">
        <v>44283</v>
      </c>
      <c r="AC62" s="113">
        <v>44283</v>
      </c>
      <c r="AD62" t="s">
        <v>1844</v>
      </c>
      <c r="AE62"/>
      <c r="AF62" t="s">
        <v>2246</v>
      </c>
      <c r="AG62" t="s">
        <v>0</v>
      </c>
      <c r="AH62">
        <v>1</v>
      </c>
      <c r="AI62">
        <v>0</v>
      </c>
      <c r="AJ62">
        <v>0</v>
      </c>
      <c r="AK62">
        <v>0</v>
      </c>
      <c r="AL62">
        <v>0</v>
      </c>
      <c r="AM62">
        <v>0</v>
      </c>
      <c r="AN62">
        <v>7.2649999999999997</v>
      </c>
      <c r="AO62">
        <v>0</v>
      </c>
      <c r="AP62"/>
      <c r="AQ62"/>
      <c r="AR62"/>
      <c r="AS62"/>
      <c r="AT62"/>
      <c r="AU62"/>
      <c r="AV62"/>
      <c r="AW62"/>
      <c r="AX62"/>
      <c r="AY62"/>
      <c r="AZ62"/>
      <c r="BA62"/>
      <c r="BB62"/>
      <c r="BC62"/>
      <c r="BD62"/>
      <c r="BE62"/>
      <c r="BF62"/>
      <c r="BG62"/>
      <c r="BH62"/>
      <c r="BI62"/>
      <c r="BJ62">
        <v>4</v>
      </c>
      <c r="BK62">
        <v>2</v>
      </c>
      <c r="BL62">
        <v>1</v>
      </c>
      <c r="BM62">
        <v>0</v>
      </c>
      <c r="BN62" t="s">
        <v>2247</v>
      </c>
      <c r="BO62" t="s">
        <v>1441</v>
      </c>
      <c r="BP62"/>
      <c r="BQ62"/>
      <c r="BR62" s="113">
        <v>44284</v>
      </c>
      <c r="BS62" s="113">
        <v>44284</v>
      </c>
      <c r="BT62" t="s">
        <v>1844</v>
      </c>
      <c r="BU62"/>
      <c r="BV62" t="s">
        <v>2248</v>
      </c>
      <c r="BW62" t="s">
        <v>0</v>
      </c>
      <c r="BX62">
        <v>1</v>
      </c>
      <c r="BY62">
        <v>0</v>
      </c>
      <c r="BZ62">
        <v>0</v>
      </c>
      <c r="CA62">
        <v>0</v>
      </c>
      <c r="CB62">
        <v>0</v>
      </c>
      <c r="CC62">
        <v>0</v>
      </c>
      <c r="CD62">
        <v>6.3920000000000003</v>
      </c>
      <c r="CE62">
        <v>0</v>
      </c>
      <c r="CF62"/>
      <c r="CG62"/>
      <c r="CH62"/>
      <c r="CI62"/>
      <c r="CJ62"/>
      <c r="CK62"/>
      <c r="CL62"/>
      <c r="CM62"/>
      <c r="CN62"/>
      <c r="CO62"/>
      <c r="CP62"/>
      <c r="CQ62"/>
      <c r="CR62"/>
      <c r="CS62"/>
      <c r="CT62"/>
      <c r="CU62"/>
      <c r="CV62"/>
      <c r="CW62"/>
      <c r="CX62"/>
      <c r="CY62"/>
      <c r="CZ62">
        <v>4</v>
      </c>
      <c r="DA62">
        <v>2</v>
      </c>
      <c r="DB62">
        <v>1</v>
      </c>
      <c r="DC62">
        <v>0</v>
      </c>
      <c r="DD62" t="s">
        <v>2249</v>
      </c>
      <c r="DE62" t="s">
        <v>1441</v>
      </c>
      <c r="DF62"/>
      <c r="DG62" s="113">
        <v>44285</v>
      </c>
      <c r="DH62" s="113">
        <v>44285</v>
      </c>
      <c r="DI62" t="s">
        <v>1844</v>
      </c>
      <c r="DJ62"/>
      <c r="DK62" t="s">
        <v>2249</v>
      </c>
      <c r="DL62" t="s">
        <v>0</v>
      </c>
      <c r="DM62">
        <v>1</v>
      </c>
      <c r="DN62">
        <v>0</v>
      </c>
      <c r="DO62">
        <v>0</v>
      </c>
      <c r="DP62">
        <v>0</v>
      </c>
      <c r="DQ62">
        <v>0</v>
      </c>
      <c r="DR62">
        <v>0</v>
      </c>
      <c r="DS62">
        <v>5.1769999999999996</v>
      </c>
      <c r="DT62">
        <v>0</v>
      </c>
      <c r="DU62"/>
      <c r="DV62"/>
      <c r="DW62"/>
      <c r="DX62"/>
      <c r="DY62"/>
      <c r="DZ62"/>
      <c r="EA62"/>
      <c r="EB62"/>
      <c r="EC62"/>
      <c r="ED62"/>
      <c r="EE62"/>
      <c r="EF62"/>
      <c r="EG62"/>
      <c r="EH62"/>
      <c r="EI62"/>
      <c r="EJ62"/>
      <c r="EK62"/>
      <c r="EL62"/>
      <c r="EM62"/>
      <c r="EN62"/>
      <c r="EO62">
        <v>4</v>
      </c>
      <c r="EP62">
        <v>2</v>
      </c>
      <c r="EQ62">
        <v>1</v>
      </c>
      <c r="ER62">
        <v>0</v>
      </c>
      <c r="ES62" t="s">
        <v>1441</v>
      </c>
      <c r="ET62" t="s">
        <v>1781</v>
      </c>
      <c r="EU62"/>
      <c r="EV62" s="94">
        <f t="shared" si="25"/>
        <v>0.71500000000000075</v>
      </c>
      <c r="EW62" s="94">
        <f t="shared" si="26"/>
        <v>0.87299999999999933</v>
      </c>
      <c r="EX62" s="94">
        <f t="shared" si="13"/>
        <v>1.2150000000000007</v>
      </c>
      <c r="EY62" s="94">
        <f t="shared" si="27"/>
        <v>0</v>
      </c>
      <c r="EZ62" s="94">
        <f t="shared" si="28"/>
        <v>0</v>
      </c>
      <c r="FA62" s="94">
        <f t="shared" si="14"/>
        <v>0</v>
      </c>
      <c r="FB62" s="94">
        <f t="shared" si="29"/>
        <v>0</v>
      </c>
      <c r="FC62" s="94">
        <f t="shared" si="30"/>
        <v>0</v>
      </c>
      <c r="FD62" s="94">
        <f t="shared" si="15"/>
        <v>0</v>
      </c>
      <c r="FE62" s="94">
        <f t="shared" si="31"/>
        <v>0</v>
      </c>
      <c r="FF62" s="94">
        <f t="shared" si="32"/>
        <v>0</v>
      </c>
      <c r="FG62" s="94">
        <f t="shared" si="16"/>
        <v>0</v>
      </c>
      <c r="FH62" s="95">
        <f t="shared" si="17"/>
        <v>0.93433333333333357</v>
      </c>
      <c r="FI62" s="95">
        <f t="shared" si="18"/>
        <v>0</v>
      </c>
      <c r="FJ62" s="95">
        <f t="shared" si="19"/>
        <v>0</v>
      </c>
      <c r="FK62" s="95">
        <f t="shared" si="20"/>
        <v>0</v>
      </c>
      <c r="FL62" s="96">
        <f>(FH62/1000)*Parameters!$H$2</f>
        <v>2.756283333333334E-5</v>
      </c>
      <c r="FM62" s="97">
        <f>(FI62/1000)*Parameters!$H$4</f>
        <v>0</v>
      </c>
      <c r="FN62" s="97">
        <f>(FJ62/1000)*Parameters!$H$3</f>
        <v>0</v>
      </c>
      <c r="FO62" s="97">
        <f>(FK62/1000)*Parameters!$H$5</f>
        <v>0</v>
      </c>
      <c r="FP62" s="98">
        <f t="shared" si="21"/>
        <v>2.756283333333334E-5</v>
      </c>
      <c r="FQ62" s="99">
        <f t="shared" si="22"/>
        <v>1</v>
      </c>
      <c r="FR62" s="99">
        <f t="shared" si="22"/>
        <v>0</v>
      </c>
      <c r="FS62" s="99">
        <f t="shared" si="22"/>
        <v>0</v>
      </c>
      <c r="FT62" s="99">
        <f t="shared" si="8"/>
        <v>0</v>
      </c>
      <c r="FU62" s="100">
        <f t="shared" si="33"/>
        <v>4</v>
      </c>
      <c r="FV62" s="100">
        <f t="shared" si="34"/>
        <v>2</v>
      </c>
      <c r="FW62" s="100">
        <f t="shared" si="35"/>
        <v>1</v>
      </c>
      <c r="FX62" s="100">
        <f t="shared" si="36"/>
        <v>0</v>
      </c>
      <c r="FY62" s="100">
        <f>SUM(FU62*Parameters!$L$2,FV62*Parameters!$L$3,FW62*Parameters!$L$4,FX62*Parameters!$L$5)</f>
        <v>4.5999999999999996</v>
      </c>
      <c r="FZ62" s="194">
        <f t="shared" si="23"/>
        <v>0.20311594202898559</v>
      </c>
      <c r="GA62" s="197">
        <f t="shared" si="24"/>
        <v>44290</v>
      </c>
    </row>
  </sheetData>
  <autoFilter ref="A2:GD2" xr:uid="{20DB0182-998F-A14F-95EF-3E303CA0904D}"/>
  <mergeCells count="9">
    <mergeCell ref="FL1:FO1"/>
    <mergeCell ref="FQ1:FT1"/>
    <mergeCell ref="FU1:FY1"/>
    <mergeCell ref="A1:AA1"/>
    <mergeCell ref="AB1:BQ1"/>
    <mergeCell ref="BR1:DF1"/>
    <mergeCell ref="DG1:EU1"/>
    <mergeCell ref="EV1:FG1"/>
    <mergeCell ref="FH1:FK1"/>
  </mergeCells>
  <conditionalFormatting sqref="EV1:FG1048576">
    <cfRule type="cellIs" dxfId="11" priority="1" operator="lessThan">
      <formula>0</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320BE-3507-9645-BE0C-E1EB762DA4D2}">
  <dimension ref="A1:CV829"/>
  <sheetViews>
    <sheetView topLeftCell="E1" zoomScale="189" zoomScaleNormal="189" workbookViewId="0">
      <selection activeCell="C10" sqref="C10"/>
    </sheetView>
  </sheetViews>
  <sheetFormatPr baseColWidth="10" defaultColWidth="11.5" defaultRowHeight="15"/>
  <cols>
    <col min="2" max="2" width="23.6640625" customWidth="1"/>
    <col min="3" max="3" width="26.6640625" customWidth="1"/>
    <col min="4" max="4" width="25.83203125" customWidth="1"/>
    <col min="5" max="5" width="26.33203125" customWidth="1"/>
    <col min="6" max="6" width="12.6640625" customWidth="1"/>
    <col min="7" max="7" width="12.83203125" customWidth="1"/>
    <col min="8" max="8" width="3.83203125" style="1" customWidth="1"/>
    <col min="9" max="9" width="12.83203125" customWidth="1"/>
    <col min="10" max="10" width="28.33203125" customWidth="1"/>
    <col min="11" max="11" width="13.83203125" customWidth="1"/>
    <col min="12" max="12" width="14.5" customWidth="1"/>
    <col min="13" max="13" width="3.6640625" style="1" customWidth="1"/>
    <col min="14" max="14" width="12.6640625" customWidth="1"/>
    <col min="15" max="15" width="18.83203125" customWidth="1"/>
    <col min="16" max="16" width="13.5" customWidth="1"/>
    <col min="17" max="40" width="11.5" style="1"/>
  </cols>
  <sheetData>
    <row r="1" spans="1:100" s="1" customFormat="1" ht="16" customHeight="1">
      <c r="A1" s="251"/>
      <c r="B1" s="318" t="s">
        <v>2250</v>
      </c>
      <c r="C1" s="318"/>
      <c r="D1" s="318"/>
      <c r="E1" s="318"/>
      <c r="F1" s="318"/>
      <c r="G1" s="318"/>
      <c r="H1" s="318"/>
      <c r="I1" s="318"/>
    </row>
    <row r="2" spans="1:100" s="1" customFormat="1" ht="18" thickBot="1">
      <c r="A2" s="32" t="s">
        <v>2251</v>
      </c>
      <c r="B2" s="32" t="s">
        <v>2252</v>
      </c>
      <c r="C2" s="32"/>
      <c r="D2" s="32"/>
      <c r="E2" s="32"/>
      <c r="F2" s="32"/>
      <c r="G2" s="33"/>
      <c r="I2" s="5" t="s">
        <v>2253</v>
      </c>
      <c r="J2" s="5" t="s">
        <v>2254</v>
      </c>
      <c r="K2" s="5"/>
      <c r="L2" s="5"/>
      <c r="N2" s="319" t="s">
        <v>2255</v>
      </c>
      <c r="O2" s="319"/>
      <c r="P2" s="319"/>
      <c r="Q2" s="319"/>
    </row>
    <row r="3" spans="1:100" s="1" customFormat="1" ht="17">
      <c r="A3" s="252"/>
      <c r="B3" s="252"/>
      <c r="C3" s="252"/>
      <c r="D3" s="252"/>
      <c r="E3" s="320" t="s">
        <v>2256</v>
      </c>
      <c r="F3" s="321"/>
      <c r="G3" s="322"/>
      <c r="I3" s="323" t="s">
        <v>2257</v>
      </c>
      <c r="J3" s="323"/>
      <c r="K3" s="323"/>
      <c r="L3" s="323"/>
      <c r="N3" s="14"/>
      <c r="O3" s="14"/>
      <c r="P3" s="14"/>
      <c r="Q3" s="14"/>
    </row>
    <row r="4" spans="1:100" ht="16">
      <c r="A4" s="7" t="s">
        <v>2258</v>
      </c>
      <c r="B4" s="324" t="s">
        <v>2259</v>
      </c>
      <c r="C4" s="324"/>
      <c r="D4" s="324"/>
      <c r="E4" s="24"/>
      <c r="F4" s="253" t="s">
        <v>2260</v>
      </c>
      <c r="G4" s="253" t="s">
        <v>2261</v>
      </c>
      <c r="I4" s="34"/>
      <c r="J4" s="6"/>
      <c r="K4" s="325" t="s">
        <v>2262</v>
      </c>
      <c r="L4" s="327" t="s">
        <v>2263</v>
      </c>
      <c r="N4" s="329" t="s">
        <v>2264</v>
      </c>
      <c r="O4" s="331" t="s">
        <v>2265</v>
      </c>
      <c r="P4" s="331"/>
      <c r="Q4" s="331"/>
    </row>
    <row r="5" spans="1:100" ht="16">
      <c r="A5" s="7" t="s">
        <v>2266</v>
      </c>
      <c r="B5" s="22" t="s">
        <v>2267</v>
      </c>
      <c r="C5" s="22"/>
      <c r="D5" s="22"/>
      <c r="E5" s="25" t="s">
        <v>2268</v>
      </c>
      <c r="F5" s="26">
        <f>IFERROR(AVERAGE(PKPT53[C]),"")</f>
        <v>0.48579751612381994</v>
      </c>
      <c r="G5" s="26">
        <f>IFERROR(AVERAGE(PKPT53[G]),"")</f>
        <v>0.18580112706962568</v>
      </c>
      <c r="I5" s="254"/>
      <c r="J5" s="255"/>
      <c r="K5" s="326"/>
      <c r="L5" s="328"/>
      <c r="N5" s="330"/>
      <c r="O5" s="332"/>
      <c r="P5" s="332"/>
      <c r="Q5" s="332"/>
    </row>
    <row r="6" spans="1:100" ht="16">
      <c r="A6" s="333" t="s">
        <v>2269</v>
      </c>
      <c r="B6" s="335" t="s">
        <v>2270</v>
      </c>
      <c r="C6" s="335"/>
      <c r="D6" s="336"/>
      <c r="E6" s="25" t="s">
        <v>2271</v>
      </c>
      <c r="F6" s="26">
        <f>IFERROR(STDEV(PKPT53[C]),"")</f>
        <v>0.25253237670238837</v>
      </c>
      <c r="G6" s="26">
        <f>IFERROR(STDEV(PKPT53[G]),"")</f>
        <v>8.3191116466108758E-2</v>
      </c>
      <c r="I6" s="35" t="s">
        <v>2272</v>
      </c>
      <c r="J6" s="27"/>
      <c r="K6" s="204">
        <f>IFERROR(AVERAGEIF(PKPT53[D],"&lt;&gt;"),"")</f>
        <v>0.45934890067602779</v>
      </c>
      <c r="L6" s="205">
        <f>IFERROR(AVERAGEIF(PKPT53[I],"&lt;&gt;"),"")</f>
        <v>0.17498570439772423</v>
      </c>
      <c r="N6" s="339" t="s">
        <v>2273</v>
      </c>
      <c r="O6" s="342" t="s">
        <v>2274</v>
      </c>
      <c r="P6" s="342"/>
      <c r="Q6" s="342"/>
    </row>
    <row r="7" spans="1:100" ht="16">
      <c r="A7" s="334"/>
      <c r="B7" s="337"/>
      <c r="C7" s="337"/>
      <c r="D7" s="338"/>
      <c r="E7" s="25" t="s">
        <v>2275</v>
      </c>
      <c r="F7" s="26">
        <f>IFERROR((F6/F5),"")</f>
        <v>0.51983052263697249</v>
      </c>
      <c r="G7" s="26">
        <f>IFERROR((G6/G5),"")</f>
        <v>0.44774279778687437</v>
      </c>
      <c r="I7" s="30" t="s">
        <v>2276</v>
      </c>
      <c r="J7" s="4"/>
      <c r="K7" s="41">
        <f>IFERROR((COUNTIF(PKPT53[D],"&lt;&gt;"))-((COUNTIF(PKPT53[D],"*"))),"")</f>
        <v>115</v>
      </c>
      <c r="L7" s="36">
        <f>IFERROR((COUNTIF(PKPT53[I],"&lt;&gt;"))-((COUNTIF(PKPT53[I],"*"))),"")</f>
        <v>58</v>
      </c>
      <c r="N7" s="340"/>
      <c r="O7" s="343"/>
      <c r="P7" s="343"/>
      <c r="Q7" s="343"/>
    </row>
    <row r="8" spans="1:100" ht="16">
      <c r="A8" s="7" t="s">
        <v>2277</v>
      </c>
      <c r="B8" s="22" t="s">
        <v>2278</v>
      </c>
      <c r="C8" s="22"/>
      <c r="D8" s="23"/>
      <c r="E8" s="25" t="s">
        <v>2279</v>
      </c>
      <c r="F8" s="26">
        <f>IFERROR(QUARTILE(PKPT53[C],3),"")</f>
        <v>0.61459421804249381</v>
      </c>
      <c r="G8" s="26">
        <f>IFERROR(QUARTILE(PKPT53[G],3),"")</f>
        <v>0.22568250125229586</v>
      </c>
      <c r="I8" s="30" t="s">
        <v>2271</v>
      </c>
      <c r="J8" s="4"/>
      <c r="K8" s="41">
        <f>IFERROR(STDEV(PKPT53[D]),"")</f>
        <v>0.21199344080925189</v>
      </c>
      <c r="L8" s="36">
        <f>IFERROR(STDEV(PKPT53[I]),"")</f>
        <v>5.7407164897623784E-2</v>
      </c>
      <c r="N8" s="341"/>
      <c r="O8" s="344"/>
      <c r="P8" s="343"/>
      <c r="Q8" s="343"/>
    </row>
    <row r="9" spans="1:100" ht="17">
      <c r="A9" s="333" t="s">
        <v>2280</v>
      </c>
      <c r="B9" s="335" t="s">
        <v>2281</v>
      </c>
      <c r="C9" s="335"/>
      <c r="D9" s="336"/>
      <c r="E9" s="25" t="s">
        <v>2282</v>
      </c>
      <c r="F9" s="26">
        <f>IFERROR(QUARTILE(PKPT53[C],1),"")</f>
        <v>0.32417407154249267</v>
      </c>
      <c r="G9" s="26">
        <f>IFERROR(QUARTILE(PKPT53[G],1),"")</f>
        <v>0.13677547843604063</v>
      </c>
      <c r="I9" s="37"/>
      <c r="J9" s="256"/>
      <c r="K9" s="256"/>
      <c r="L9" s="38" t="s">
        <v>2283</v>
      </c>
      <c r="N9" s="16"/>
      <c r="O9" s="12"/>
      <c r="P9" s="257"/>
      <c r="Q9" s="257"/>
    </row>
    <row r="10" spans="1:100" ht="16">
      <c r="A10" s="334"/>
      <c r="B10" s="337"/>
      <c r="C10" s="337"/>
      <c r="D10" s="338"/>
      <c r="E10" s="25" t="s">
        <v>2284</v>
      </c>
      <c r="F10" s="26">
        <f>IFERROR((F8-F9),"")</f>
        <v>0.29042014650000114</v>
      </c>
      <c r="G10" s="26">
        <f>IFERROR((G8-G9),"")</f>
        <v>8.8907022816255232E-2</v>
      </c>
      <c r="I10" s="30" t="s">
        <v>2285</v>
      </c>
      <c r="J10" s="4"/>
      <c r="K10" s="4"/>
      <c r="L10" s="39">
        <f>SQRT(VAR(PKPT53[D])/$K$7 + VAR(PKPT53[I])/$L$7)</f>
        <v>2.1156880619906896E-2</v>
      </c>
      <c r="N10" s="258"/>
      <c r="O10" s="11"/>
    </row>
    <row r="11" spans="1:100" ht="17" thickBot="1">
      <c r="A11" s="259"/>
      <c r="B11" s="259"/>
      <c r="C11" s="259"/>
      <c r="D11" s="260"/>
      <c r="E11" s="25" t="s">
        <v>2286</v>
      </c>
      <c r="F11" s="26">
        <f>IFERROR(F8+(1.5*F10),"")</f>
        <v>1.0502244377924956</v>
      </c>
      <c r="G11" s="26">
        <f>IFERROR(G8+(1.5*G10),"")</f>
        <v>0.35904303547667871</v>
      </c>
      <c r="I11" s="30" t="s">
        <v>2287</v>
      </c>
      <c r="J11" s="4"/>
      <c r="K11" s="4"/>
      <c r="L11" s="229">
        <f>1.65*(L10)/(K6-L6)</f>
        <v>0.12276150176860938</v>
      </c>
      <c r="N11" s="261"/>
      <c r="O11" s="261"/>
      <c r="P11" s="2"/>
      <c r="Q11" s="2"/>
    </row>
    <row r="12" spans="1:100" ht="16">
      <c r="A12" s="1"/>
      <c r="B12" s="1"/>
      <c r="C12" s="1"/>
      <c r="D12" s="1"/>
      <c r="E12" s="25" t="s">
        <v>2288</v>
      </c>
      <c r="F12" s="26">
        <f>IFERROR(F9-(1.5*F10),"")</f>
        <v>-0.11145614820750904</v>
      </c>
      <c r="G12" s="26">
        <f>IFERROR(G9-(1.5*G10),"")</f>
        <v>3.4149442116577777E-3</v>
      </c>
      <c r="I12" s="40" t="s">
        <v>2289</v>
      </c>
      <c r="J12" s="8"/>
      <c r="K12" s="8"/>
      <c r="L12" s="44" t="str">
        <f>IF(L11&lt;=0.3,"YES","NO")</f>
        <v>YES</v>
      </c>
      <c r="N12" s="1"/>
      <c r="O12" s="1"/>
      <c r="P12" s="42" t="s">
        <v>2290</v>
      </c>
      <c r="Q12" s="43" t="s">
        <v>2291</v>
      </c>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row>
    <row r="13" spans="1:100" ht="17" thickBot="1">
      <c r="A13" s="262"/>
      <c r="B13" s="345"/>
      <c r="C13" s="263"/>
      <c r="D13" s="346"/>
      <c r="E13" s="263"/>
      <c r="F13" s="264"/>
      <c r="G13" s="260"/>
      <c r="I13" s="347" t="s">
        <v>2283</v>
      </c>
      <c r="J13" s="348"/>
      <c r="K13" s="353" t="str">
        <f>IF(L11&lt;=0.3, "Use mean value","Use lower bound 
or 
Conduct more test")</f>
        <v>Use mean value</v>
      </c>
      <c r="L13" s="354"/>
      <c r="N13" s="114">
        <f>AVERAGE('[1]Project fuel consumption per HH'!C:C)</f>
        <v>6.5566666666666684</v>
      </c>
      <c r="O13" s="17" t="s">
        <v>2292</v>
      </c>
      <c r="P13" s="28">
        <f>IFERROR(IF(O13="Mean value",L17*N13*365/1000,IF(O13="Lower bound",L18*N13*365/1000,"")),"")</f>
        <v>0.68053326194663155</v>
      </c>
      <c r="Q13" s="29" t="s">
        <v>2293</v>
      </c>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row>
    <row r="14" spans="1:100" ht="16">
      <c r="A14" s="261"/>
      <c r="B14" s="345"/>
      <c r="C14" s="359"/>
      <c r="D14" s="346"/>
      <c r="E14" s="359"/>
      <c r="F14" s="264"/>
      <c r="G14" s="260"/>
      <c r="I14" s="349"/>
      <c r="J14" s="350"/>
      <c r="K14" s="355"/>
      <c r="L14" s="356"/>
      <c r="N14" s="1"/>
      <c r="O14" s="1"/>
      <c r="P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row>
    <row r="15" spans="1:100" ht="16">
      <c r="A15" s="261"/>
      <c r="B15" s="261"/>
      <c r="C15" s="359"/>
      <c r="D15" s="261"/>
      <c r="E15" s="359"/>
      <c r="F15" s="264"/>
      <c r="G15" s="260"/>
      <c r="I15" s="349"/>
      <c r="J15" s="350"/>
      <c r="K15" s="355"/>
      <c r="L15" s="356"/>
      <c r="N15" s="1"/>
      <c r="O15" s="1"/>
      <c r="P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row>
    <row r="16" spans="1:100" ht="16">
      <c r="A16" s="261"/>
      <c r="B16" s="261"/>
      <c r="C16" s="261"/>
      <c r="D16" s="1"/>
      <c r="E16" s="261"/>
      <c r="F16" s="360" t="s">
        <v>2262</v>
      </c>
      <c r="G16" s="361" t="s">
        <v>2294</v>
      </c>
      <c r="I16" s="351"/>
      <c r="J16" s="352"/>
      <c r="K16" s="357"/>
      <c r="L16" s="358"/>
      <c r="N16" s="1"/>
      <c r="O16" s="1"/>
      <c r="P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row>
    <row r="17" spans="1:100" ht="16">
      <c r="A17" s="261"/>
      <c r="B17" s="261"/>
      <c r="C17" s="261"/>
      <c r="D17" s="1"/>
      <c r="E17" s="1"/>
      <c r="F17" s="360"/>
      <c r="G17" s="361"/>
      <c r="I17" s="30" t="s">
        <v>2292</v>
      </c>
      <c r="J17" s="4" t="s">
        <v>2295</v>
      </c>
      <c r="K17" s="4"/>
      <c r="L17" s="31">
        <f>K6-L6</f>
        <v>0.28436319627830353</v>
      </c>
      <c r="N17" s="1"/>
      <c r="O17" s="1"/>
      <c r="P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row>
    <row r="18" spans="1:100" ht="16" customHeight="1">
      <c r="A18" s="259"/>
      <c r="B18" s="259"/>
      <c r="C18" s="265" t="s">
        <v>0</v>
      </c>
      <c r="E18" s="265" t="s">
        <v>2296</v>
      </c>
      <c r="F18" s="360"/>
      <c r="G18" s="361"/>
      <c r="I18" s="30" t="s">
        <v>2297</v>
      </c>
      <c r="J18" s="4" t="s">
        <v>2295</v>
      </c>
      <c r="K18" s="4"/>
      <c r="L18" s="31" t="str">
        <f>IF(L12="Yes","",L17-1.65*L10)</f>
        <v/>
      </c>
      <c r="N18" s="1"/>
      <c r="O18" s="1"/>
      <c r="P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row>
    <row r="19" spans="1:100" ht="16" hidden="1" customHeight="1">
      <c r="A19" s="19" t="s">
        <v>2298</v>
      </c>
      <c r="B19" s="19" t="s">
        <v>2299</v>
      </c>
      <c r="C19" s="20" t="s">
        <v>2300</v>
      </c>
      <c r="D19" s="19" t="s">
        <v>2301</v>
      </c>
      <c r="E19" s="19" t="s">
        <v>2302</v>
      </c>
      <c r="F19" s="13" t="s">
        <v>2303</v>
      </c>
      <c r="G19" s="13" t="s">
        <v>2304</v>
      </c>
      <c r="N19" s="1"/>
      <c r="O19" s="1"/>
      <c r="P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row>
    <row r="20" spans="1:100" ht="16">
      <c r="A20" s="9">
        <v>1</v>
      </c>
      <c r="B20" s="10">
        <f>'[1]Baseline Survey_KPT'!Z3</f>
        <v>618050433</v>
      </c>
      <c r="C20" s="15">
        <f>INDEX('[1]Baseline Survey_KPT'!IY:IY,MATCH(B20,'[1]Baseline Survey_KPT'!Z:Z,0))</f>
        <v>0.58095238095238089</v>
      </c>
      <c r="D20" s="104">
        <f>IF(LEN('[1]Project Survey_KPT'!F3)&gt;1,'[1]Project Survey_KPT'!F3,"")</f>
        <v>134368185</v>
      </c>
      <c r="E20" s="21">
        <f>IFERROR(INDEX('[1]Project Survey_KPT'!FZ:FZ,MATCH(PKPT53[[#This Row],[F]],'[1]Project Survey_KPT'!F:F,0)),0)</f>
        <v>0.23160583941605833</v>
      </c>
      <c r="F20" s="3">
        <f>IF(PKPT53[[#This Row],[C]]&lt;&gt;0,IF((OR(C20&gt;=$F$11, C20&lt;=$F$12)), "Outlier",PKPT53[[#This Row],[C]]), "")</f>
        <v>0.58095238095238089</v>
      </c>
      <c r="G20" s="45">
        <f>IF(PKPT53[[#This Row],[G]]&lt;&gt;0,IF((OR(E20&gt;=$G$11, E20&lt;=$G$12)), "Outlier",PKPT53[[#This Row],[G]]), "")</f>
        <v>0.23160583941605833</v>
      </c>
      <c r="I20" s="1"/>
      <c r="J20" s="1"/>
      <c r="K20" s="1"/>
      <c r="L20" s="1"/>
      <c r="N20" s="1"/>
      <c r="O20" s="1"/>
      <c r="P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row>
    <row r="21" spans="1:100" ht="16">
      <c r="A21" s="9">
        <v>2</v>
      </c>
      <c r="B21" s="10">
        <f>'[1]Baseline Survey_KPT'!Z4</f>
        <v>634786989</v>
      </c>
      <c r="C21" s="15">
        <f>INDEX('[1]Baseline Survey_KPT'!IY:IY,MATCH(B21,'[1]Baseline Survey_KPT'!Z:Z,0))</f>
        <v>2.1693121693121698E-2</v>
      </c>
      <c r="D21" s="104">
        <f>IF(LEN('[1]Project Survey_KPT'!F4)&gt;1,'[1]Project Survey_KPT'!F4,"")</f>
        <v>136143279</v>
      </c>
      <c r="E21" s="21">
        <f>IFERROR(INDEX('[1]Project Survey_KPT'!FZ:FZ,MATCH(PKPT53[[#This Row],[F]],'[1]Project Survey_KPT'!F:F,0)),0)</f>
        <v>0.14731800766283523</v>
      </c>
      <c r="F21" s="18">
        <f>IF(PKPT53[[#This Row],[C]]&lt;&gt;0,IF((OR(C21&gt;=$F$11, C21&lt;=$F$12)), "Outlier",PKPT53[[#This Row],[C]]), "")</f>
        <v>2.1693121693121698E-2</v>
      </c>
      <c r="G21" s="45">
        <f>IF(PKPT53[[#This Row],[G]]&lt;&gt;0,IF((OR(E21&gt;=$G$11, E21&lt;=$G$12)), "Outlier",PKPT53[[#This Row],[G]]), "")</f>
        <v>0.14731800766283523</v>
      </c>
      <c r="I21" s="1"/>
      <c r="J21" s="1"/>
      <c r="K21" s="1"/>
      <c r="L21" s="1"/>
      <c r="N21" s="1"/>
      <c r="O21" s="1"/>
      <c r="P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row>
    <row r="22" spans="1:100" ht="16">
      <c r="A22" s="9">
        <v>3</v>
      </c>
      <c r="B22" s="10">
        <f>'[1]Baseline Survey_KPT'!Z5</f>
        <v>634788366</v>
      </c>
      <c r="C22" s="15">
        <f>INDEX('[1]Baseline Survey_KPT'!IY:IY,MATCH(B22,'[1]Baseline Survey_KPT'!Z:Z,0))</f>
        <v>0.29559748427672966</v>
      </c>
      <c r="D22" s="104">
        <f>IF(LEN('[1]Project Survey_KPT'!F5)&gt;1,'[1]Project Survey_KPT'!F5,"")</f>
        <v>137680917</v>
      </c>
      <c r="E22" s="21">
        <f>IFERROR(INDEX('[1]Project Survey_KPT'!FZ:FZ,MATCH(PKPT53[[#This Row],[F]],'[1]Project Survey_KPT'!F:F,0)),0)</f>
        <v>0.40740740740740738</v>
      </c>
      <c r="F22" s="18">
        <f>IF(PKPT53[[#This Row],[C]]&lt;&gt;0,IF((OR(C22&gt;=$F$11, C22&lt;=$F$12)), "Outlier",PKPT53[[#This Row],[C]]), "")</f>
        <v>0.29559748427672966</v>
      </c>
      <c r="G22" s="45" t="str">
        <f>IF(PKPT53[[#This Row],[G]]&lt;&gt;0,IF((OR(E22&gt;=$G$11, E22&lt;=$G$12)), "Outlier",PKPT53[[#This Row],[G]]), "")</f>
        <v>Outlier</v>
      </c>
      <c r="I22" s="1"/>
      <c r="J22" s="1" t="s">
        <v>2305</v>
      </c>
      <c r="K22" s="111">
        <f>L17/K6</f>
        <v>0.61905709551019661</v>
      </c>
      <c r="L22" s="1"/>
      <c r="N22" s="1"/>
      <c r="O22" s="1"/>
      <c r="P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row>
    <row r="23" spans="1:100" ht="16">
      <c r="A23" s="9">
        <v>4</v>
      </c>
      <c r="B23" s="10">
        <f>'[1]Baseline Survey_KPT'!Z6</f>
        <v>634250868</v>
      </c>
      <c r="C23" s="15">
        <f>INDEX('[1]Baseline Survey_KPT'!IY:IY,MATCH(B23,'[1]Baseline Survey_KPT'!Z:Z,0))</f>
        <v>0.24912280701754397</v>
      </c>
      <c r="D23" s="104">
        <f>IF(LEN('[1]Project Survey_KPT'!F6)&gt;1,'[1]Project Survey_KPT'!F6,"")</f>
        <v>138573565</v>
      </c>
      <c r="E23" s="21">
        <f>IFERROR(INDEX('[1]Project Survey_KPT'!FZ:FZ,MATCH(PKPT53[[#This Row],[F]],'[1]Project Survey_KPT'!F:F,0)),0)</f>
        <v>0.10430555555555555</v>
      </c>
      <c r="F23" s="18">
        <f>IF(PKPT53[[#This Row],[C]]&lt;&gt;0,IF((OR(C23&gt;=$F$11, C23&lt;=$F$12)), "Outlier",PKPT53[[#This Row],[C]]), "")</f>
        <v>0.24912280701754397</v>
      </c>
      <c r="G23" s="45">
        <f>IF(PKPT53[[#This Row],[G]]&lt;&gt;0,IF((OR(E23&gt;=$G$11, E23&lt;=$G$12)), "Outlier",PKPT53[[#This Row],[G]]), "")</f>
        <v>0.10430555555555555</v>
      </c>
      <c r="I23" s="1"/>
      <c r="J23" s="1" t="s">
        <v>2306</v>
      </c>
      <c r="K23" s="112">
        <f>AVERAGEIF('[1]Project fuel consumption per HH'!F2:F61,"&lt;&gt;"&amp;"Outlier",'[1]Project fuel consumption per HH'!C2:C61)</f>
        <v>6.6977011494252885</v>
      </c>
      <c r="L23" s="1" t="s">
        <v>2307</v>
      </c>
      <c r="N23" s="1"/>
      <c r="O23" s="1"/>
      <c r="P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row>
    <row r="24" spans="1:100" ht="16">
      <c r="A24" s="9">
        <v>5</v>
      </c>
      <c r="B24" s="10">
        <f>'[1]Baseline Survey_KPT'!Z7</f>
        <v>907200237</v>
      </c>
      <c r="C24" s="15">
        <f>INDEX('[1]Baseline Survey_KPT'!IY:IY,MATCH(B24,'[1]Baseline Survey_KPT'!Z:Z,0))</f>
        <v>0.52283950617283947</v>
      </c>
      <c r="D24" s="104">
        <f>IF(LEN('[1]Project Survey_KPT'!F7)&gt;1,'[1]Project Survey_KPT'!F7,"")</f>
        <v>124200877</v>
      </c>
      <c r="E24" s="21">
        <f>IFERROR(INDEX('[1]Project Survey_KPT'!FZ:FZ,MATCH(PKPT53[[#This Row],[F]],'[1]Project Survey_KPT'!F:F,0)),0)</f>
        <v>0.15622895622895625</v>
      </c>
      <c r="F24" s="18">
        <f>IF(PKPT53[[#This Row],[C]]&lt;&gt;0,IF((OR(C24&gt;=$F$11, C24&lt;=$F$12)), "Outlier",PKPT53[[#This Row],[C]]), "")</f>
        <v>0.52283950617283947</v>
      </c>
      <c r="G24" s="45">
        <f>IF(PKPT53[[#This Row],[G]]&lt;&gt;0,IF((OR(E24&gt;=$G$11, E24&lt;=$G$12)), "Outlier",PKPT53[[#This Row],[G]]), "")</f>
        <v>0.15622895622895625</v>
      </c>
      <c r="I24" s="1"/>
      <c r="J24" t="s">
        <v>2308</v>
      </c>
      <c r="K24" s="109">
        <f>AVERAGEIF('[1]Baseline fuel consumption HH'!F2:F120,"&lt;&gt;"&amp;"Outlier",'[1]Baseline fuel consumption HH'!C2:C120)</f>
        <v>5.5652173913043512</v>
      </c>
      <c r="L24" t="s">
        <v>2307</v>
      </c>
      <c r="N24" s="1"/>
      <c r="O24" s="1"/>
      <c r="P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row>
    <row r="25" spans="1:100" ht="16">
      <c r="A25" s="9">
        <v>6</v>
      </c>
      <c r="B25" s="10">
        <f>'[1]Baseline Survey_KPT'!Z8</f>
        <v>907717241</v>
      </c>
      <c r="C25" s="15">
        <f>INDEX('[1]Baseline Survey_KPT'!IY:IY,MATCH(B25,'[1]Baseline Survey_KPT'!Z:Z,0))</f>
        <v>0.11345565749235477</v>
      </c>
      <c r="D25" s="104">
        <f>IF(LEN('[1]Project Survey_KPT'!F8)&gt;1,'[1]Project Survey_KPT'!F8,"")</f>
        <v>134664631</v>
      </c>
      <c r="E25" s="21">
        <f>IFERROR(INDEX('[1]Project Survey_KPT'!FZ:FZ,MATCH(PKPT53[[#This Row],[F]],'[1]Project Survey_KPT'!F:F,0)),0)</f>
        <v>0.14311111111111111</v>
      </c>
      <c r="F25" s="18">
        <f>IF(PKPT53[[#This Row],[C]]&lt;&gt;0,IF((OR(C25&gt;=$F$11, C25&lt;=$F$12)), "Outlier",PKPT53[[#This Row],[C]]), "")</f>
        <v>0.11345565749235477</v>
      </c>
      <c r="G25" s="45">
        <f>IF(PKPT53[[#This Row],[G]]&lt;&gt;0,IF((OR(E25&gt;=$G$11, E25&lt;=$G$12)), "Outlier",PKPT53[[#This Row],[G]]), "")</f>
        <v>0.14311111111111111</v>
      </c>
      <c r="I25" s="1"/>
      <c r="J25" s="1" t="s">
        <v>2309</v>
      </c>
      <c r="K25" s="109">
        <f>AVERAGE(K23:K24)</f>
        <v>6.1314592703648199</v>
      </c>
      <c r="N25" s="1"/>
      <c r="O25" s="1"/>
      <c r="P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row>
    <row r="26" spans="1:100" ht="16">
      <c r="A26" s="9">
        <v>7</v>
      </c>
      <c r="B26" s="10">
        <f>'[1]Baseline Survey_KPT'!Z9</f>
        <v>907782786</v>
      </c>
      <c r="C26" s="15">
        <f>INDEX('[1]Baseline Survey_KPT'!IY:IY,MATCH(B26,'[1]Baseline Survey_KPT'!Z:Z,0))</f>
        <v>0.22048611111111113</v>
      </c>
      <c r="D26" s="104">
        <f>IF(LEN('[1]Project Survey_KPT'!F9)&gt;1,'[1]Project Survey_KPT'!F9,"")</f>
        <v>306619308</v>
      </c>
      <c r="E26" s="21">
        <f>IFERROR(INDEX('[1]Project Survey_KPT'!FZ:FZ,MATCH(PKPT53[[#This Row],[F]],'[1]Project Survey_KPT'!F:F,0)),0)</f>
        <v>0.24390243902439027</v>
      </c>
      <c r="F26" s="18">
        <f>IF(PKPT53[[#This Row],[C]]&lt;&gt;0,IF((OR(C26&gt;=$F$11, C26&lt;=$F$12)), "Outlier",PKPT53[[#This Row],[C]]), "")</f>
        <v>0.22048611111111113</v>
      </c>
      <c r="G26" s="45">
        <f>IF(PKPT53[[#This Row],[G]]&lt;&gt;0,IF((OR(E26&gt;=$G$11, E26&lt;=$G$12)), "Outlier",PKPT53[[#This Row],[G]]), "")</f>
        <v>0.24390243902439027</v>
      </c>
      <c r="I26" s="1"/>
      <c r="J26" s="1" t="s">
        <v>2310</v>
      </c>
      <c r="K26" s="112">
        <f>K25*L17*365/1000</f>
        <v>0.6363998949294789</v>
      </c>
      <c r="L26" s="1" t="s">
        <v>2311</v>
      </c>
      <c r="N26" s="1"/>
      <c r="O26" s="1"/>
      <c r="P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row>
    <row r="27" spans="1:100" ht="16">
      <c r="A27" s="9">
        <v>8</v>
      </c>
      <c r="B27" s="10">
        <f>'[1]Baseline Survey_KPT'!Z10</f>
        <v>907728584</v>
      </c>
      <c r="C27" s="15">
        <f>INDEX('[1]Baseline Survey_KPT'!IY:IY,MATCH(B27,'[1]Baseline Survey_KPT'!Z:Z,0))</f>
        <v>0.36054421768707484</v>
      </c>
      <c r="D27" s="104">
        <f>IF(LEN('[1]Project Survey_KPT'!F10)&gt;1,'[1]Project Survey_KPT'!F10,"")</f>
        <v>140419681</v>
      </c>
      <c r="E27" s="21">
        <f>IFERROR(INDEX('[1]Project Survey_KPT'!FZ:FZ,MATCH(PKPT53[[#This Row],[F]],'[1]Project Survey_KPT'!F:F,0)),0)</f>
        <v>0.17840375586854462</v>
      </c>
      <c r="F27" s="18">
        <f>IF(PKPT53[[#This Row],[C]]&lt;&gt;0,IF((OR(C27&gt;=$F$11, C27&lt;=$F$12)), "Outlier",PKPT53[[#This Row],[C]]), "")</f>
        <v>0.36054421768707484</v>
      </c>
      <c r="G27" s="45">
        <f>IF(PKPT53[[#This Row],[G]]&lt;&gt;0,IF((OR(E27&gt;=$G$11, E27&lt;=$G$12)), "Outlier",PKPT53[[#This Row],[G]]), "")</f>
        <v>0.17840375586854462</v>
      </c>
      <c r="I27" s="1"/>
      <c r="J27" s="1"/>
      <c r="K27" s="1"/>
      <c r="L27" s="1"/>
      <c r="N27" s="1"/>
      <c r="O27" s="1"/>
      <c r="P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row>
    <row r="28" spans="1:100" ht="16">
      <c r="A28" s="9">
        <v>9</v>
      </c>
      <c r="B28" s="10">
        <f>'[1]Baseline Survey_KPT'!Z11</f>
        <v>907719816</v>
      </c>
      <c r="C28" s="15">
        <f>INDEX('[1]Baseline Survey_KPT'!IY:IY,MATCH(B28,'[1]Baseline Survey_KPT'!Z:Z,0))</f>
        <v>0.34891774891774885</v>
      </c>
      <c r="D28" s="104">
        <f>IF(LEN('[1]Project Survey_KPT'!F11)&gt;1,'[1]Project Survey_KPT'!F11,"")</f>
        <v>135393633</v>
      </c>
      <c r="E28" s="21">
        <f>IFERROR(INDEX('[1]Project Survey_KPT'!FZ:FZ,MATCH(PKPT53[[#This Row],[F]],'[1]Project Survey_KPT'!F:F,0)),0)</f>
        <v>0.26272727272727275</v>
      </c>
      <c r="F28" s="18">
        <f>IF(PKPT53[[#This Row],[C]]&lt;&gt;0,IF((OR(C28&gt;=$F$11, C28&lt;=$F$12)), "Outlier",PKPT53[[#This Row],[C]]), "")</f>
        <v>0.34891774891774885</v>
      </c>
      <c r="G28" s="45">
        <f>IF(PKPT53[[#This Row],[G]]&lt;&gt;0,IF((OR(E28&gt;=$G$11, E28&lt;=$G$12)), "Outlier",PKPT53[[#This Row],[G]]), "")</f>
        <v>0.26272727272727275</v>
      </c>
      <c r="I28" s="1"/>
      <c r="J28" s="1"/>
      <c r="K28" s="1"/>
      <c r="L28" s="1"/>
      <c r="N28" s="1"/>
      <c r="O28" s="1"/>
      <c r="P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row>
    <row r="29" spans="1:100" ht="16">
      <c r="A29" s="9">
        <v>10</v>
      </c>
      <c r="B29" s="10">
        <f>'[1]Baseline Survey_KPT'!Z12</f>
        <v>907762371</v>
      </c>
      <c r="C29" s="15">
        <f>INDEX('[1]Baseline Survey_KPT'!IY:IY,MATCH(B29,'[1]Baseline Survey_KPT'!Z:Z,0))</f>
        <v>0.38214285714285706</v>
      </c>
      <c r="D29" s="104">
        <f>IF(LEN('[1]Project Survey_KPT'!F12)&gt;1,'[1]Project Survey_KPT'!F12,"")</f>
        <v>139053698</v>
      </c>
      <c r="E29" s="21">
        <f>IFERROR(INDEX('[1]Project Survey_KPT'!FZ:FZ,MATCH(PKPT53[[#This Row],[F]],'[1]Project Survey_KPT'!F:F,0)),0)</f>
        <v>0.18421052631578946</v>
      </c>
      <c r="F29" s="18">
        <f>IF(PKPT53[[#This Row],[C]]&lt;&gt;0,IF((OR(C29&gt;=$F$11, C29&lt;=$F$12)), "Outlier",PKPT53[[#This Row],[C]]), "")</f>
        <v>0.38214285714285706</v>
      </c>
      <c r="G29" s="45">
        <f>IF(PKPT53[[#This Row],[G]]&lt;&gt;0,IF((OR(E29&gt;=$G$11, E29&lt;=$G$12)), "Outlier",PKPT53[[#This Row],[G]]), "")</f>
        <v>0.18421052631578946</v>
      </c>
      <c r="I29" s="1"/>
      <c r="J29" s="1"/>
      <c r="K29" s="1"/>
      <c r="L29" s="1"/>
      <c r="N29" s="1"/>
      <c r="O29" s="1"/>
      <c r="P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row>
    <row r="30" spans="1:100" ht="16">
      <c r="A30" s="9">
        <v>11</v>
      </c>
      <c r="B30" s="10">
        <f>'[1]Baseline Survey_KPT'!Z13</f>
        <v>907720388</v>
      </c>
      <c r="C30" s="15">
        <f>INDEX('[1]Baseline Survey_KPT'!IY:IY,MATCH(B30,'[1]Baseline Survey_KPT'!Z:Z,0))</f>
        <v>0.3842592592592593</v>
      </c>
      <c r="D30" s="104">
        <f>IF(LEN('[1]Project Survey_KPT'!F13)&gt;1,'[1]Project Survey_KPT'!F13,"")</f>
        <v>303042525</v>
      </c>
      <c r="E30" s="21">
        <f>IFERROR(INDEX('[1]Project Survey_KPT'!FZ:FZ,MATCH(PKPT53[[#This Row],[F]],'[1]Project Survey_KPT'!F:F,0)),0)</f>
        <v>0.14465408805031446</v>
      </c>
      <c r="F30" s="18">
        <f>IF(PKPT53[[#This Row],[C]]&lt;&gt;0,IF((OR(C30&gt;=$F$11, C30&lt;=$F$12)), "Outlier",PKPT53[[#This Row],[C]]), "")</f>
        <v>0.3842592592592593</v>
      </c>
      <c r="G30" s="45">
        <f>IF(PKPT53[[#This Row],[G]]&lt;&gt;0,IF((OR(E30&gt;=$G$11, E30&lt;=$G$12)), "Outlier",PKPT53[[#This Row],[G]]), "")</f>
        <v>0.14465408805031446</v>
      </c>
      <c r="I30" s="1"/>
      <c r="J30" s="1"/>
      <c r="K30" s="1"/>
      <c r="L30" s="1"/>
      <c r="N30" s="1"/>
      <c r="O30" s="1"/>
      <c r="P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row>
    <row r="31" spans="1:100" ht="16">
      <c r="A31" s="9">
        <v>12</v>
      </c>
      <c r="B31" s="10">
        <f>'[1]Baseline Survey_KPT'!Z14</f>
        <v>907760402</v>
      </c>
      <c r="C31" s="15">
        <f>INDEX('[1]Baseline Survey_KPT'!IY:IY,MATCH(B31,'[1]Baseline Survey_KPT'!Z:Z,0))</f>
        <v>0.28016359918200406</v>
      </c>
      <c r="D31" s="104">
        <f>IF(LEN('[1]Project Survey_KPT'!F14)&gt;1,'[1]Project Survey_KPT'!F14,"")</f>
        <v>303101560</v>
      </c>
      <c r="E31" s="21">
        <f>IFERROR(INDEX('[1]Project Survey_KPT'!FZ:FZ,MATCH(PKPT53[[#This Row],[F]],'[1]Project Survey_KPT'!F:F,0)),0)</f>
        <v>0.14378109452736321</v>
      </c>
      <c r="F31" s="18">
        <f>IF(PKPT53[[#This Row],[C]]&lt;&gt;0,IF((OR(C31&gt;=$F$11, C31&lt;=$F$12)), "Outlier",PKPT53[[#This Row],[C]]), "")</f>
        <v>0.28016359918200406</v>
      </c>
      <c r="G31" s="45">
        <f>IF(PKPT53[[#This Row],[G]]&lt;&gt;0,IF((OR(E31&gt;=$G$11, E31&lt;=$G$12)), "Outlier",PKPT53[[#This Row],[G]]), "")</f>
        <v>0.14378109452736321</v>
      </c>
      <c r="I31" s="1"/>
      <c r="J31" s="1"/>
      <c r="K31" s="1"/>
      <c r="L31" s="1"/>
      <c r="N31" s="1"/>
      <c r="O31" s="1"/>
      <c r="P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row>
    <row r="32" spans="1:100" ht="16">
      <c r="A32" s="9">
        <v>13</v>
      </c>
      <c r="B32" s="10">
        <f>'[1]Baseline Survey_KPT'!Z15</f>
        <v>907771015</v>
      </c>
      <c r="C32" s="15">
        <f>INDEX('[1]Baseline Survey_KPT'!IY:IY,MATCH(B32,'[1]Baseline Survey_KPT'!Z:Z,0))</f>
        <v>0.14627831715210357</v>
      </c>
      <c r="D32" s="104">
        <f>IF(LEN('[1]Project Survey_KPT'!F15)&gt;1,'[1]Project Survey_KPT'!F15,"")</f>
        <v>133042333</v>
      </c>
      <c r="E32" s="21">
        <f>IFERROR(INDEX('[1]Project Survey_KPT'!FZ:FZ,MATCH(PKPT53[[#This Row],[F]],'[1]Project Survey_KPT'!F:F,0)),0)</f>
        <v>0.11728395061728387</v>
      </c>
      <c r="F32" s="18">
        <f>IF(PKPT53[[#This Row],[C]]&lt;&gt;0,IF((OR(C32&gt;=$F$11, C32&lt;=$F$12)), "Outlier",PKPT53[[#This Row],[C]]), "")</f>
        <v>0.14627831715210357</v>
      </c>
      <c r="G32" s="45">
        <f>IF(PKPT53[[#This Row],[G]]&lt;&gt;0,IF((OR(E32&gt;=$G$11, E32&lt;=$G$12)), "Outlier",PKPT53[[#This Row],[G]]), "")</f>
        <v>0.11728395061728387</v>
      </c>
      <c r="I32" s="1"/>
      <c r="J32" s="1"/>
      <c r="K32" s="1"/>
      <c r="L32" s="1"/>
      <c r="N32" s="1"/>
      <c r="O32" s="1"/>
      <c r="P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row>
    <row r="33" spans="1:100" ht="16">
      <c r="A33" s="9">
        <v>14</v>
      </c>
      <c r="B33" s="10">
        <f>'[1]Baseline Survey_KPT'!Z16</f>
        <v>907700237</v>
      </c>
      <c r="C33" s="15">
        <f>INDEX('[1]Baseline Survey_KPT'!IY:IY,MATCH(B33,'[1]Baseline Survey_KPT'!Z:Z,0))</f>
        <v>0.64408602150537619</v>
      </c>
      <c r="D33" s="104">
        <f>IF(LEN('[1]Project Survey_KPT'!F16)&gt;1,'[1]Project Survey_KPT'!F16,"")</f>
        <v>128898307</v>
      </c>
      <c r="E33" s="21">
        <f>IFERROR(INDEX('[1]Project Survey_KPT'!FZ:FZ,MATCH(PKPT53[[#This Row],[F]],'[1]Project Survey_KPT'!F:F,0)),0)</f>
        <v>0.25000000000000022</v>
      </c>
      <c r="F33" s="18">
        <f>IF(PKPT53[[#This Row],[C]]&lt;&gt;0,IF((OR(C33&gt;=$F$11, C33&lt;=$F$12)), "Outlier",PKPT53[[#This Row],[C]]), "")</f>
        <v>0.64408602150537619</v>
      </c>
      <c r="G33" s="45">
        <f>IF(PKPT53[[#This Row],[G]]&lt;&gt;0,IF((OR(E33&gt;=$G$11, E33&lt;=$G$12)), "Outlier",PKPT53[[#This Row],[G]]), "")</f>
        <v>0.25000000000000022</v>
      </c>
      <c r="I33" s="1"/>
      <c r="J33" s="1"/>
      <c r="K33" s="1"/>
      <c r="L33" s="1"/>
      <c r="N33" s="1"/>
      <c r="O33" s="1"/>
      <c r="P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row>
    <row r="34" spans="1:100" ht="16">
      <c r="A34" s="9">
        <v>15</v>
      </c>
      <c r="B34" s="10">
        <f>'[1]Baseline Survey_KPT'!Z17</f>
        <v>907626266</v>
      </c>
      <c r="C34" s="15">
        <f>INDEX('[1]Baseline Survey_KPT'!IY:IY,MATCH(B34,'[1]Baseline Survey_KPT'!Z:Z,0))</f>
        <v>0.42222222222222217</v>
      </c>
      <c r="D34" s="104">
        <f>IF(LEN('[1]Project Survey_KPT'!F17)&gt;1,'[1]Project Survey_KPT'!F17,"")</f>
        <v>303087744</v>
      </c>
      <c r="E34" s="21">
        <f>IFERROR(INDEX('[1]Project Survey_KPT'!FZ:FZ,MATCH(PKPT53[[#This Row],[F]],'[1]Project Survey_KPT'!F:F,0)),0)</f>
        <v>0.11576576576576578</v>
      </c>
      <c r="F34" s="18">
        <f>IF(PKPT53[[#This Row],[C]]&lt;&gt;0,IF((OR(C34&gt;=$F$11, C34&lt;=$F$12)), "Outlier",PKPT53[[#This Row],[C]]), "")</f>
        <v>0.42222222222222217</v>
      </c>
      <c r="G34" s="45">
        <f>IF(PKPT53[[#This Row],[G]]&lt;&gt;0,IF((OR(E34&gt;=$G$11, E34&lt;=$G$12)), "Outlier",PKPT53[[#This Row],[G]]), "")</f>
        <v>0.11576576576576578</v>
      </c>
      <c r="I34" s="1"/>
      <c r="J34" s="1"/>
      <c r="K34" s="1"/>
      <c r="L34" s="1"/>
      <c r="N34" s="1"/>
      <c r="O34" s="1"/>
      <c r="P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row>
    <row r="35" spans="1:100" ht="16">
      <c r="A35" s="9">
        <v>16</v>
      </c>
      <c r="B35" s="10">
        <f>'[1]Baseline Survey_KPT'!Z18</f>
        <v>907777260</v>
      </c>
      <c r="C35" s="15">
        <f>INDEX('[1]Baseline Survey_KPT'!IY:IY,MATCH(B35,'[1]Baseline Survey_KPT'!Z:Z,0))</f>
        <v>0.29027777777777775</v>
      </c>
      <c r="D35" s="104">
        <f>IF(LEN('[1]Project Survey_KPT'!F18)&gt;1,'[1]Project Survey_KPT'!F18,"")</f>
        <v>302861590</v>
      </c>
      <c r="E35" s="21">
        <f>IFERROR(INDEX('[1]Project Survey_KPT'!FZ:FZ,MATCH(PKPT53[[#This Row],[F]],'[1]Project Survey_KPT'!F:F,0)),0)</f>
        <v>0.10317460317460322</v>
      </c>
      <c r="F35" s="18">
        <f>IF(PKPT53[[#This Row],[C]]&lt;&gt;0,IF((OR(C35&gt;=$F$11, C35&lt;=$F$12)), "Outlier",PKPT53[[#This Row],[C]]), "")</f>
        <v>0.29027777777777775</v>
      </c>
      <c r="G35" s="45">
        <f>IF(PKPT53[[#This Row],[G]]&lt;&gt;0,IF((OR(E35&gt;=$G$11, E35&lt;=$G$12)), "Outlier",PKPT53[[#This Row],[G]]), "")</f>
        <v>0.10317460317460322</v>
      </c>
      <c r="I35" s="1"/>
      <c r="J35" s="1"/>
      <c r="K35" s="1"/>
      <c r="L35" s="1"/>
      <c r="N35" s="1"/>
      <c r="O35" s="1"/>
      <c r="P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row>
    <row r="36" spans="1:100" ht="16">
      <c r="A36" s="9">
        <v>17</v>
      </c>
      <c r="B36" s="10">
        <f>'[1]Baseline Survey_KPT'!Z19</f>
        <v>907759248</v>
      </c>
      <c r="C36" s="15">
        <f>INDEX('[1]Baseline Survey_KPT'!IY:IY,MATCH(B36,'[1]Baseline Survey_KPT'!Z:Z,0))</f>
        <v>0.38529411764705884</v>
      </c>
      <c r="D36" s="104">
        <f>IF(LEN('[1]Project Survey_KPT'!F19)&gt;1,'[1]Project Survey_KPT'!F19,"")</f>
        <v>303987300</v>
      </c>
      <c r="E36" s="21">
        <f>IFERROR(INDEX('[1]Project Survey_KPT'!FZ:FZ,MATCH(PKPT53[[#This Row],[F]],'[1]Project Survey_KPT'!F:F,0)),0)</f>
        <v>8.7536231884057972E-2</v>
      </c>
      <c r="F36" s="18">
        <f>IF(PKPT53[[#This Row],[C]]&lt;&gt;0,IF((OR(C36&gt;=$F$11, C36&lt;=$F$12)), "Outlier",PKPT53[[#This Row],[C]]), "")</f>
        <v>0.38529411764705884</v>
      </c>
      <c r="G36" s="45">
        <f>IF(PKPT53[[#This Row],[G]]&lt;&gt;0,IF((OR(E36&gt;=$G$11, E36&lt;=$G$12)), "Outlier",PKPT53[[#This Row],[G]]), "")</f>
        <v>8.7536231884057972E-2</v>
      </c>
      <c r="I36" s="1"/>
      <c r="J36" s="1"/>
      <c r="K36" s="1"/>
      <c r="L36" s="1"/>
      <c r="N36" s="1"/>
      <c r="O36" s="1"/>
      <c r="P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row>
    <row r="37" spans="1:100" ht="16">
      <c r="A37" s="9">
        <v>18</v>
      </c>
      <c r="B37" s="10">
        <f>'[1]Baseline Survey_KPT'!Z20</f>
        <v>906090034</v>
      </c>
      <c r="C37" s="15">
        <f>INDEX('[1]Baseline Survey_KPT'!IY:IY,MATCH(B37,'[1]Baseline Survey_KPT'!Z:Z,0))</f>
        <v>0.46602564102564104</v>
      </c>
      <c r="D37" s="104">
        <f>IF(LEN('[1]Project Survey_KPT'!F20)&gt;1,'[1]Project Survey_KPT'!F20,"")</f>
        <v>139124910</v>
      </c>
      <c r="E37" s="21">
        <f>IFERROR(INDEX('[1]Project Survey_KPT'!FZ:FZ,MATCH(PKPT53[[#This Row],[F]],'[1]Project Survey_KPT'!F:F,0)),0)</f>
        <v>0.15094339622641501</v>
      </c>
      <c r="F37" s="18">
        <f>IF(PKPT53[[#This Row],[C]]&lt;&gt;0,IF((OR(C37&gt;=$F$11, C37&lt;=$F$12)), "Outlier",PKPT53[[#This Row],[C]]), "")</f>
        <v>0.46602564102564104</v>
      </c>
      <c r="G37" s="45">
        <f>IF(PKPT53[[#This Row],[G]]&lt;&gt;0,IF((OR(E37&gt;=$G$11, E37&lt;=$G$12)), "Outlier",PKPT53[[#This Row],[G]]), "")</f>
        <v>0.15094339622641501</v>
      </c>
      <c r="I37" s="1"/>
      <c r="J37" s="1"/>
      <c r="K37" s="1"/>
      <c r="L37" s="1"/>
      <c r="N37" s="1"/>
      <c r="O37" s="1"/>
      <c r="P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row>
    <row r="38" spans="1:100" ht="16">
      <c r="A38" s="9">
        <v>19</v>
      </c>
      <c r="B38" s="10">
        <f>'[1]Baseline Survey_KPT'!Z21</f>
        <v>907726800</v>
      </c>
      <c r="C38" s="15">
        <f>INDEX('[1]Baseline Survey_KPT'!IY:IY,MATCH(B38,'[1]Baseline Survey_KPT'!Z:Z,0))</f>
        <v>0.43537414965986393</v>
      </c>
      <c r="D38" s="104">
        <f>IF(LEN('[1]Project Survey_KPT'!F21)&gt;1,'[1]Project Survey_KPT'!F21,"")</f>
        <v>134369156</v>
      </c>
      <c r="E38" s="21">
        <f>IFERROR(INDEX('[1]Project Survey_KPT'!FZ:FZ,MATCH(PKPT53[[#This Row],[F]],'[1]Project Survey_KPT'!F:F,0)),0)</f>
        <v>0.17526881720430115</v>
      </c>
      <c r="F38" s="18">
        <f>IF(PKPT53[[#This Row],[C]]&lt;&gt;0,IF((OR(C38&gt;=$F$11, C38&lt;=$F$12)), "Outlier",PKPT53[[#This Row],[C]]), "")</f>
        <v>0.43537414965986393</v>
      </c>
      <c r="G38" s="45">
        <f>IF(PKPT53[[#This Row],[G]]&lt;&gt;0,IF((OR(E38&gt;=$G$11, E38&lt;=$G$12)), "Outlier",PKPT53[[#This Row],[G]]), "")</f>
        <v>0.17526881720430115</v>
      </c>
      <c r="I38" s="1"/>
      <c r="J38" s="1"/>
      <c r="K38" s="1"/>
      <c r="L38" s="1"/>
      <c r="N38" s="1"/>
      <c r="O38" s="1"/>
      <c r="P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row>
    <row r="39" spans="1:100" ht="16">
      <c r="A39" s="9">
        <v>20</v>
      </c>
      <c r="B39" s="10">
        <f>'[1]Baseline Survey_KPT'!Z22</f>
        <v>907640527</v>
      </c>
      <c r="C39" s="15">
        <f>INDEX('[1]Baseline Survey_KPT'!IY:IY,MATCH(B39,'[1]Baseline Survey_KPT'!Z:Z,0))</f>
        <v>0.36274509803921562</v>
      </c>
      <c r="D39" s="104">
        <f>IF(LEN('[1]Project Survey_KPT'!F22)&gt;1,'[1]Project Survey_KPT'!F22,"")</f>
        <v>136936104</v>
      </c>
      <c r="E39" s="21">
        <f>IFERROR(INDEX('[1]Project Survey_KPT'!FZ:FZ,MATCH(PKPT53[[#This Row],[F]],'[1]Project Survey_KPT'!F:F,0)),0)</f>
        <v>0.27894736842105261</v>
      </c>
      <c r="F39" s="18">
        <f>IF(PKPT53[[#This Row],[C]]&lt;&gt;0,IF((OR(C39&gt;=$F$11, C39&lt;=$F$12)), "Outlier",PKPT53[[#This Row],[C]]), "")</f>
        <v>0.36274509803921562</v>
      </c>
      <c r="G39" s="45">
        <f>IF(PKPT53[[#This Row],[G]]&lt;&gt;0,IF((OR(E39&gt;=$G$11, E39&lt;=$G$12)), "Outlier",PKPT53[[#This Row],[G]]), "")</f>
        <v>0.27894736842105261</v>
      </c>
      <c r="I39" s="1"/>
      <c r="J39" s="1"/>
      <c r="K39" s="1"/>
      <c r="L39" s="1"/>
      <c r="N39" s="1"/>
      <c r="O39" s="1"/>
      <c r="P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row>
    <row r="40" spans="1:100" ht="16">
      <c r="A40" s="9">
        <v>21</v>
      </c>
      <c r="B40" s="10">
        <f>'[1]Baseline Survey_KPT'!Z23</f>
        <v>634470819</v>
      </c>
      <c r="C40" s="15">
        <f>INDEX('[1]Baseline Survey_KPT'!IY:IY,MATCH(B40,'[1]Baseline Survey_KPT'!Z:Z,0))</f>
        <v>0.36521739130434777</v>
      </c>
      <c r="D40" s="104">
        <f>IF(LEN('[1]Project Survey_KPT'!F23)&gt;1,'[1]Project Survey_KPT'!F23,"")</f>
        <v>140832806</v>
      </c>
      <c r="E40" s="21">
        <f>IFERROR(INDEX('[1]Project Survey_KPT'!FZ:FZ,MATCH(PKPT53[[#This Row],[F]],'[1]Project Survey_KPT'!F:F,0)),0)</f>
        <v>0.25062015503875967</v>
      </c>
      <c r="F40" s="18">
        <f>IF(PKPT53[[#This Row],[C]]&lt;&gt;0,IF((OR(C40&gt;=$F$11, C40&lt;=$F$12)), "Outlier",PKPT53[[#This Row],[C]]), "")</f>
        <v>0.36521739130434777</v>
      </c>
      <c r="G40" s="45">
        <f>IF(PKPT53[[#This Row],[G]]&lt;&gt;0,IF((OR(E40&gt;=$G$11, E40&lt;=$G$12)), "Outlier",PKPT53[[#This Row],[G]]), "")</f>
        <v>0.25062015503875967</v>
      </c>
      <c r="I40" s="1"/>
      <c r="J40" s="1"/>
      <c r="K40" s="1"/>
      <c r="L40" s="1"/>
      <c r="N40" s="1"/>
      <c r="O40" s="1"/>
      <c r="P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row>
    <row r="41" spans="1:100" ht="16">
      <c r="A41" s="9">
        <v>22</v>
      </c>
      <c r="B41" s="10">
        <f>'[1]Baseline Survey_KPT'!Z24</f>
        <v>636774532</v>
      </c>
      <c r="C41" s="15">
        <f>INDEX('[1]Baseline Survey_KPT'!IY:IY,MATCH(B41,'[1]Baseline Survey_KPT'!Z:Z,0))</f>
        <v>0.35555555555555535</v>
      </c>
      <c r="D41" s="104">
        <f>IF(LEN('[1]Project Survey_KPT'!F24)&gt;1,'[1]Project Survey_KPT'!F24,"")</f>
        <v>125424722</v>
      </c>
      <c r="E41" s="21">
        <f>IFERROR(INDEX('[1]Project Survey_KPT'!FZ:FZ,MATCH(PKPT53[[#This Row],[F]],'[1]Project Survey_KPT'!F:F,0)),0)</f>
        <v>0.2242138364779874</v>
      </c>
      <c r="F41" s="18">
        <f>IF(PKPT53[[#This Row],[C]]&lt;&gt;0,IF((OR(C41&gt;=$F$11, C41&lt;=$F$12)), "Outlier",PKPT53[[#This Row],[C]]), "")</f>
        <v>0.35555555555555535</v>
      </c>
      <c r="G41" s="45">
        <f>IF(PKPT53[[#This Row],[G]]&lt;&gt;0,IF((OR(E41&gt;=$G$11, E41&lt;=$G$12)), "Outlier",PKPT53[[#This Row],[G]]), "")</f>
        <v>0.2242138364779874</v>
      </c>
      <c r="I41" s="1"/>
      <c r="J41" s="1"/>
      <c r="K41" s="1"/>
      <c r="L41" s="1"/>
      <c r="N41" s="1"/>
      <c r="O41" s="1"/>
      <c r="P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row>
    <row r="42" spans="1:100" ht="16">
      <c r="A42" s="9">
        <v>23</v>
      </c>
      <c r="B42" s="10">
        <f>'[1]Baseline Survey_KPT'!Z25</f>
        <v>634171958</v>
      </c>
      <c r="C42" s="15">
        <f>INDEX('[1]Baseline Survey_KPT'!IY:IY,MATCH(B42,'[1]Baseline Survey_KPT'!Z:Z,0))</f>
        <v>0.49401709401709404</v>
      </c>
      <c r="D42" s="104">
        <f>IF(LEN('[1]Project Survey_KPT'!F25)&gt;1,'[1]Project Survey_KPT'!F25,"")</f>
        <v>137346185</v>
      </c>
      <c r="E42" s="21">
        <f>IFERROR(INDEX('[1]Project Survey_KPT'!FZ:FZ,MATCH(PKPT53[[#This Row],[F]],'[1]Project Survey_KPT'!F:F,0)),0)</f>
        <v>0.16431924882629109</v>
      </c>
      <c r="F42" s="18">
        <f>IF(PKPT53[[#This Row],[C]]&lt;&gt;0,IF((OR(C42&gt;=$F$11, C42&lt;=$F$12)), "Outlier",PKPT53[[#This Row],[C]]), "")</f>
        <v>0.49401709401709404</v>
      </c>
      <c r="G42" s="45">
        <f>IF(PKPT53[[#This Row],[G]]&lt;&gt;0,IF((OR(E42&gt;=$G$11, E42&lt;=$G$12)), "Outlier",PKPT53[[#This Row],[G]]), "")</f>
        <v>0.16431924882629109</v>
      </c>
      <c r="I42" s="1"/>
      <c r="J42" s="1"/>
      <c r="K42" s="1"/>
      <c r="L42" s="1"/>
      <c r="N42" s="1"/>
      <c r="O42" s="1"/>
      <c r="P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row>
    <row r="43" spans="1:100" ht="16">
      <c r="A43" s="9">
        <v>24</v>
      </c>
      <c r="B43" s="10">
        <f>'[1]Baseline Survey_KPT'!Z26</f>
        <v>633627142</v>
      </c>
      <c r="C43" s="15">
        <f>INDEX('[1]Baseline Survey_KPT'!IY:IY,MATCH(B43,'[1]Baseline Survey_KPT'!Z:Z,0))</f>
        <v>0.43148148148148147</v>
      </c>
      <c r="D43" s="104">
        <f>IF(LEN('[1]Project Survey_KPT'!F26)&gt;1,'[1]Project Survey_KPT'!F26,"")</f>
        <v>141502310</v>
      </c>
      <c r="E43" s="21">
        <f>IFERROR(INDEX('[1]Project Survey_KPT'!FZ:FZ,MATCH(PKPT53[[#This Row],[F]],'[1]Project Survey_KPT'!F:F,0)),0)</f>
        <v>0.15942028985507242</v>
      </c>
      <c r="F43" s="18">
        <f>IF(PKPT53[[#This Row],[C]]&lt;&gt;0,IF((OR(C43&gt;=$F$11, C43&lt;=$F$12)), "Outlier",PKPT53[[#This Row],[C]]), "")</f>
        <v>0.43148148148148147</v>
      </c>
      <c r="G43" s="45">
        <f>IF(PKPT53[[#This Row],[G]]&lt;&gt;0,IF((OR(E43&gt;=$G$11, E43&lt;=$G$12)), "Outlier",PKPT53[[#This Row],[G]]), "")</f>
        <v>0.15942028985507242</v>
      </c>
      <c r="I43" s="1"/>
      <c r="J43" s="1"/>
      <c r="K43" s="1"/>
      <c r="L43" s="1"/>
      <c r="N43" s="1"/>
      <c r="O43" s="1"/>
      <c r="P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row>
    <row r="44" spans="1:100" ht="16">
      <c r="A44" s="9">
        <v>25</v>
      </c>
      <c r="B44" s="10">
        <f>'[1]Baseline Survey_KPT'!Z27</f>
        <v>634714798</v>
      </c>
      <c r="C44" s="15">
        <f>INDEX('[1]Baseline Survey_KPT'!IY:IY,MATCH(B44,'[1]Baseline Survey_KPT'!Z:Z,0))</f>
        <v>0.35217391304347828</v>
      </c>
      <c r="D44" s="104">
        <f>IF(LEN('[1]Project Survey_KPT'!F27)&gt;1,'[1]Project Survey_KPT'!F27,"")</f>
        <v>304770561</v>
      </c>
      <c r="E44" s="21">
        <f>IFERROR(INDEX('[1]Project Survey_KPT'!FZ:FZ,MATCH(PKPT53[[#This Row],[F]],'[1]Project Survey_KPT'!F:F,0)),0)</f>
        <v>0.18018018018018017</v>
      </c>
      <c r="F44" s="18">
        <f>IF(PKPT53[[#This Row],[C]]&lt;&gt;0,IF((OR(C44&gt;=$F$11, C44&lt;=$F$12)), "Outlier",PKPT53[[#This Row],[C]]), "")</f>
        <v>0.35217391304347828</v>
      </c>
      <c r="G44" s="45">
        <f>IF(PKPT53[[#This Row],[G]]&lt;&gt;0,IF((OR(E44&gt;=$G$11, E44&lt;=$G$12)), "Outlier",PKPT53[[#This Row],[G]]), "")</f>
        <v>0.18018018018018017</v>
      </c>
      <c r="I44" s="1"/>
      <c r="J44" s="1"/>
      <c r="K44" s="1"/>
      <c r="L44" s="1"/>
      <c r="N44" s="1"/>
      <c r="O44" s="1"/>
      <c r="P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row>
    <row r="45" spans="1:100" ht="16">
      <c r="A45" s="9">
        <v>26</v>
      </c>
      <c r="B45" s="10">
        <f>'[1]Baseline Survey_KPT'!Z28</f>
        <v>633660097</v>
      </c>
      <c r="C45" s="15">
        <f>INDEX('[1]Baseline Survey_KPT'!IY:IY,MATCH(B45,'[1]Baseline Survey_KPT'!Z:Z,0))</f>
        <v>0.32280701754385982</v>
      </c>
      <c r="D45" s="104">
        <f>IF(LEN('[1]Project Survey_KPT'!F28)&gt;1,'[1]Project Survey_KPT'!F28,"")</f>
        <v>137469867</v>
      </c>
      <c r="E45" s="21">
        <f>IFERROR(INDEX('[1]Project Survey_KPT'!FZ:FZ,MATCH(PKPT53[[#This Row],[F]],'[1]Project Survey_KPT'!F:F,0)),0)</f>
        <v>0.15273631840796031</v>
      </c>
      <c r="F45" s="18">
        <f>IF(PKPT53[[#This Row],[C]]&lt;&gt;0,IF((OR(C45&gt;=$F$11, C45&lt;=$F$12)), "Outlier",PKPT53[[#This Row],[C]]), "")</f>
        <v>0.32280701754385982</v>
      </c>
      <c r="G45" s="45">
        <f>IF(PKPT53[[#This Row],[G]]&lt;&gt;0,IF((OR(E45&gt;=$G$11, E45&lt;=$G$12)), "Outlier",PKPT53[[#This Row],[G]]), "")</f>
        <v>0.15273631840796031</v>
      </c>
      <c r="I45" s="1"/>
      <c r="J45" s="1"/>
      <c r="K45" s="1"/>
      <c r="L45" s="1"/>
      <c r="N45" s="1"/>
      <c r="O45" s="1"/>
      <c r="P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row>
    <row r="46" spans="1:100" ht="16">
      <c r="A46" s="9">
        <v>27</v>
      </c>
      <c r="B46" s="10">
        <f>'[1]Baseline Survey_KPT'!Z29</f>
        <v>634226828</v>
      </c>
      <c r="C46" s="15">
        <f>INDEX('[1]Baseline Survey_KPT'!IY:IY,MATCH(B46,'[1]Baseline Survey_KPT'!Z:Z,0))</f>
        <v>0.29384057971014493</v>
      </c>
      <c r="D46" s="104">
        <f>IF(LEN('[1]Project Survey_KPT'!F29)&gt;1,'[1]Project Survey_KPT'!F29,"")</f>
        <v>137956579</v>
      </c>
      <c r="E46" s="21">
        <f>IFERROR(INDEX('[1]Project Survey_KPT'!FZ:FZ,MATCH(PKPT53[[#This Row],[F]],'[1]Project Survey_KPT'!F:F,0)),0)</f>
        <v>0.11349206349206346</v>
      </c>
      <c r="F46" s="18">
        <f>IF(PKPT53[[#This Row],[C]]&lt;&gt;0,IF((OR(C46&gt;=$F$11, C46&lt;=$F$12)), "Outlier",PKPT53[[#This Row],[C]]), "")</f>
        <v>0.29384057971014493</v>
      </c>
      <c r="G46" s="45">
        <f>IF(PKPT53[[#This Row],[G]]&lt;&gt;0,IF((OR(E46&gt;=$G$11, E46&lt;=$G$12)), "Outlier",PKPT53[[#This Row],[G]]), "")</f>
        <v>0.11349206349206346</v>
      </c>
      <c r="I46" s="1"/>
      <c r="J46" s="1"/>
      <c r="K46" s="1"/>
      <c r="L46" s="1"/>
      <c r="N46" s="1"/>
      <c r="O46" s="1"/>
      <c r="P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row>
    <row r="47" spans="1:100" ht="16">
      <c r="A47" s="9">
        <v>28</v>
      </c>
      <c r="B47" s="10">
        <f>'[1]Baseline Survey_KPT'!Z30</f>
        <v>637027554</v>
      </c>
      <c r="C47" s="15">
        <f>INDEX('[1]Baseline Survey_KPT'!IY:IY,MATCH(B47,'[1]Baseline Survey_KPT'!Z:Z,0))</f>
        <v>0.36956521739130421</v>
      </c>
      <c r="D47" s="104">
        <f>IF(LEN('[1]Project Survey_KPT'!F30)&gt;1,'[1]Project Survey_KPT'!F30,"")</f>
        <v>137167368</v>
      </c>
      <c r="E47" s="21">
        <f>IFERROR(INDEX('[1]Project Survey_KPT'!FZ:FZ,MATCH(PKPT53[[#This Row],[F]],'[1]Project Survey_KPT'!F:F,0)),0)</f>
        <v>0.11553921568627452</v>
      </c>
      <c r="F47" s="18">
        <f>IF(PKPT53[[#This Row],[C]]&lt;&gt;0,IF((OR(C47&gt;=$F$11, C47&lt;=$F$12)), "Outlier",PKPT53[[#This Row],[C]]), "")</f>
        <v>0.36956521739130421</v>
      </c>
      <c r="G47" s="45">
        <f>IF(PKPT53[[#This Row],[G]]&lt;&gt;0,IF((OR(E47&gt;=$G$11, E47&lt;=$G$12)), "Outlier",PKPT53[[#This Row],[G]]), "")</f>
        <v>0.11553921568627452</v>
      </c>
      <c r="I47" s="1"/>
      <c r="J47" s="1"/>
      <c r="K47" s="1"/>
      <c r="L47" s="1"/>
      <c r="N47" s="1"/>
      <c r="O47" s="1"/>
      <c r="P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row>
    <row r="48" spans="1:100" ht="16">
      <c r="A48" s="9">
        <v>29</v>
      </c>
      <c r="B48" s="10">
        <f>'[1]Baseline Survey_KPT'!Z31</f>
        <v>616676863</v>
      </c>
      <c r="C48" s="15">
        <f>INDEX('[1]Baseline Survey_KPT'!IY:IY,MATCH(B48,'[1]Baseline Survey_KPT'!Z:Z,0))</f>
        <v>0.39855072463768115</v>
      </c>
      <c r="D48" s="104">
        <f>IF(LEN('[1]Project Survey_KPT'!F31)&gt;1,'[1]Project Survey_KPT'!F31,"")</f>
        <v>303872082</v>
      </c>
      <c r="E48" s="21">
        <f>IFERROR(INDEX('[1]Project Survey_KPT'!FZ:FZ,MATCH(PKPT53[[#This Row],[F]],'[1]Project Survey_KPT'!F:F,0)),0)</f>
        <v>0.17642276422764244</v>
      </c>
      <c r="F48" s="18">
        <f>IF(PKPT53[[#This Row],[C]]&lt;&gt;0,IF((OR(C48&gt;=$F$11, C48&lt;=$F$12)), "Outlier",PKPT53[[#This Row],[C]]), "")</f>
        <v>0.39855072463768115</v>
      </c>
      <c r="G48" s="45">
        <f>IF(PKPT53[[#This Row],[G]]&lt;&gt;0,IF((OR(E48&gt;=$G$11, E48&lt;=$G$12)), "Outlier",PKPT53[[#This Row],[G]]), "")</f>
        <v>0.17642276422764244</v>
      </c>
      <c r="I48" s="1"/>
      <c r="J48" s="1"/>
      <c r="K48" s="1"/>
      <c r="L48" s="1"/>
      <c r="N48" s="1"/>
      <c r="O48" s="1"/>
      <c r="P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row>
    <row r="49" spans="1:100" ht="16">
      <c r="A49" s="9">
        <v>30</v>
      </c>
      <c r="B49" s="10">
        <f>'[1]Baseline Survey_KPT'!Z32</f>
        <v>618336321</v>
      </c>
      <c r="C49" s="15">
        <f>INDEX('[1]Baseline Survey_KPT'!IY:IY,MATCH(B49,'[1]Baseline Survey_KPT'!Z:Z,0))</f>
        <v>0.61302681992337149</v>
      </c>
      <c r="D49" s="104">
        <f>IF(LEN('[1]Project Survey_KPT'!F32)&gt;1,'[1]Project Survey_KPT'!F32,"")</f>
        <v>134682680</v>
      </c>
      <c r="E49" s="21">
        <f>IFERROR(INDEX('[1]Project Survey_KPT'!FZ:FZ,MATCH(PKPT53[[#This Row],[F]],'[1]Project Survey_KPT'!F:F,0)),0)</f>
        <v>0.30802919708029192</v>
      </c>
      <c r="F49" s="18">
        <f>IF(PKPT53[[#This Row],[C]]&lt;&gt;0,IF((OR(C49&gt;=$F$11, C49&lt;=$F$12)), "Outlier",PKPT53[[#This Row],[C]]), "")</f>
        <v>0.61302681992337149</v>
      </c>
      <c r="G49" s="45">
        <f>IF(PKPT53[[#This Row],[G]]&lt;&gt;0,IF((OR(E49&gt;=$G$11, E49&lt;=$G$12)), "Outlier",PKPT53[[#This Row],[G]]), "")</f>
        <v>0.30802919708029192</v>
      </c>
      <c r="I49" s="1"/>
      <c r="J49" s="1"/>
      <c r="K49" s="1"/>
      <c r="L49" s="1"/>
      <c r="N49" s="1"/>
      <c r="O49" s="1"/>
      <c r="P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row>
    <row r="50" spans="1:100" ht="16">
      <c r="A50" s="9">
        <v>31</v>
      </c>
      <c r="B50" s="10">
        <f>'[1]Baseline Survey_KPT'!Z33</f>
        <v>615971227</v>
      </c>
      <c r="C50" s="15">
        <f>INDEX('[1]Baseline Survey_KPT'!IY:IY,MATCH(B50,'[1]Baseline Survey_KPT'!Z:Z,0))</f>
        <v>0.98245614035087747</v>
      </c>
      <c r="D50" s="104">
        <f>IF(LEN('[1]Project Survey_KPT'!F33)&gt;1,'[1]Project Survey_KPT'!F33,"")</f>
        <v>306266368</v>
      </c>
      <c r="E50" s="21">
        <f>IFERROR(INDEX('[1]Project Survey_KPT'!FZ:FZ,MATCH(PKPT53[[#This Row],[F]],'[1]Project Survey_KPT'!F:F,0)),0)</f>
        <v>0.11581920903954801</v>
      </c>
      <c r="F50" s="18">
        <f>IF(PKPT53[[#This Row],[C]]&lt;&gt;0,IF((OR(C50&gt;=$F$11, C50&lt;=$F$12)), "Outlier",PKPT53[[#This Row],[C]]), "")</f>
        <v>0.98245614035087747</v>
      </c>
      <c r="G50" s="45">
        <f>IF(PKPT53[[#This Row],[G]]&lt;&gt;0,IF((OR(E50&gt;=$G$11, E50&lt;=$G$12)), "Outlier",PKPT53[[#This Row],[G]]), "")</f>
        <v>0.11581920903954801</v>
      </c>
      <c r="I50" s="1"/>
      <c r="J50" s="1"/>
      <c r="K50" s="1"/>
      <c r="L50" s="1"/>
      <c r="N50" s="1"/>
      <c r="O50" s="1"/>
      <c r="P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row>
    <row r="51" spans="1:100" ht="16">
      <c r="A51" s="9">
        <v>32</v>
      </c>
      <c r="B51" s="10">
        <f>'[1]Baseline Survey_KPT'!Z34</f>
        <v>612508606</v>
      </c>
      <c r="C51" s="15">
        <f>INDEX('[1]Baseline Survey_KPT'!IY:IY,MATCH(B51,'[1]Baseline Survey_KPT'!Z:Z,0))</f>
        <v>0.86309523809523814</v>
      </c>
      <c r="D51" s="104">
        <f>IF(LEN('[1]Project Survey_KPT'!F34)&gt;1,'[1]Project Survey_KPT'!F34,"")</f>
        <v>132764426</v>
      </c>
      <c r="E51" s="21">
        <f>IFERROR(INDEX('[1]Project Survey_KPT'!FZ:FZ,MATCH(PKPT53[[#This Row],[F]],'[1]Project Survey_KPT'!F:F,0)),0)</f>
        <v>0.1645390070921986</v>
      </c>
      <c r="F51" s="18">
        <f>IF(PKPT53[[#This Row],[C]]&lt;&gt;0,IF((OR(C51&gt;=$F$11, C51&lt;=$F$12)), "Outlier",PKPT53[[#This Row],[C]]), "")</f>
        <v>0.86309523809523814</v>
      </c>
      <c r="G51" s="45">
        <f>IF(PKPT53[[#This Row],[G]]&lt;&gt;0,IF((OR(E51&gt;=$G$11, E51&lt;=$G$12)), "Outlier",PKPT53[[#This Row],[G]]), "")</f>
        <v>0.1645390070921986</v>
      </c>
      <c r="I51" s="1"/>
      <c r="J51" s="1"/>
      <c r="K51" s="1"/>
      <c r="L51" s="1"/>
      <c r="N51" s="1"/>
      <c r="O51" s="1"/>
      <c r="P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row>
    <row r="52" spans="1:100" ht="16">
      <c r="A52" s="9">
        <v>33</v>
      </c>
      <c r="B52" s="10">
        <f>'[1]Baseline Survey_KPT'!Z35</f>
        <v>617997481</v>
      </c>
      <c r="C52" s="15">
        <f>INDEX('[1]Baseline Survey_KPT'!IY:IY,MATCH(B52,'[1]Baseline Survey_KPT'!Z:Z,0))</f>
        <v>0.75268817204301086</v>
      </c>
      <c r="D52" s="104">
        <f>IF(LEN('[1]Project Survey_KPT'!F35)&gt;1,'[1]Project Survey_KPT'!F35,"")</f>
        <v>135768361</v>
      </c>
      <c r="E52" s="21">
        <f>IFERROR(INDEX('[1]Project Survey_KPT'!FZ:FZ,MATCH(PKPT53[[#This Row],[F]],'[1]Project Survey_KPT'!F:F,0)),0)</f>
        <v>0.10134099616858239</v>
      </c>
      <c r="F52" s="18">
        <f>IF(PKPT53[[#This Row],[C]]&lt;&gt;0,IF((OR(C52&gt;=$F$11, C52&lt;=$F$12)), "Outlier",PKPT53[[#This Row],[C]]), "")</f>
        <v>0.75268817204301086</v>
      </c>
      <c r="G52" s="45">
        <f>IF(PKPT53[[#This Row],[G]]&lt;&gt;0,IF((OR(E52&gt;=$G$11, E52&lt;=$G$12)), "Outlier",PKPT53[[#This Row],[G]]), "")</f>
        <v>0.10134099616858239</v>
      </c>
      <c r="I52" s="1"/>
      <c r="J52" s="1"/>
      <c r="K52" s="1"/>
      <c r="L52" s="1"/>
      <c r="N52" s="1"/>
      <c r="O52" s="1"/>
      <c r="P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row>
    <row r="53" spans="1:100" ht="16">
      <c r="A53" s="9">
        <v>34</v>
      </c>
      <c r="B53" s="10">
        <f>'[1]Baseline Survey_KPT'!Z36</f>
        <v>615720666</v>
      </c>
      <c r="C53" s="15">
        <f>INDEX('[1]Baseline Survey_KPT'!IY:IY,MATCH(B53,'[1]Baseline Survey_KPT'!Z:Z,0))</f>
        <v>0.80808080808080807</v>
      </c>
      <c r="D53" s="104">
        <f>IF(LEN('[1]Project Survey_KPT'!F36)&gt;1,'[1]Project Survey_KPT'!F36,"")</f>
        <v>140832748</v>
      </c>
      <c r="E53" s="21">
        <f>IFERROR(INDEX('[1]Project Survey_KPT'!FZ:FZ,MATCH(PKPT53[[#This Row],[F]],'[1]Project Survey_KPT'!F:F,0)),0)</f>
        <v>0.23892617449664422</v>
      </c>
      <c r="F53" s="18">
        <f>IF(PKPT53[[#This Row],[C]]&lt;&gt;0,IF((OR(C53&gt;=$F$11, C53&lt;=$F$12)), "Outlier",PKPT53[[#This Row],[C]]), "")</f>
        <v>0.80808080808080807</v>
      </c>
      <c r="G53" s="45">
        <f>IF(PKPT53[[#This Row],[G]]&lt;&gt;0,IF((OR(E53&gt;=$G$11, E53&lt;=$G$12)), "Outlier",PKPT53[[#This Row],[G]]), "")</f>
        <v>0.23892617449664422</v>
      </c>
      <c r="I53" s="1"/>
      <c r="J53" s="1"/>
      <c r="K53" s="1"/>
      <c r="L53" s="1"/>
      <c r="N53" s="1"/>
      <c r="O53" s="1"/>
      <c r="P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row>
    <row r="54" spans="1:100" ht="16">
      <c r="A54" s="9">
        <v>35</v>
      </c>
      <c r="B54" s="10">
        <f>'[1]Baseline Survey_KPT'!Z37</f>
        <v>615124940</v>
      </c>
      <c r="C54" s="15">
        <f>INDEX('[1]Baseline Survey_KPT'!IY:IY,MATCH(B54,'[1]Baseline Survey_KPT'!Z:Z,0))</f>
        <v>0.71895424836601307</v>
      </c>
      <c r="D54" s="104">
        <f>IF(LEN('[1]Project Survey_KPT'!F37)&gt;1,'[1]Project Survey_KPT'!F37,"")</f>
        <v>140813975</v>
      </c>
      <c r="E54" s="21">
        <f>IFERROR(INDEX('[1]Project Survey_KPT'!FZ:FZ,MATCH(PKPT53[[#This Row],[F]],'[1]Project Survey_KPT'!F:F,0)),0)</f>
        <v>0.25910931174089064</v>
      </c>
      <c r="F54" s="18">
        <f>IF(PKPT53[[#This Row],[C]]&lt;&gt;0,IF((OR(C54&gt;=$F$11, C54&lt;=$F$12)), "Outlier",PKPT53[[#This Row],[C]]), "")</f>
        <v>0.71895424836601307</v>
      </c>
      <c r="G54" s="45">
        <f>IF(PKPT53[[#This Row],[G]]&lt;&gt;0,IF((OR(E54&gt;=$G$11, E54&lt;=$G$12)), "Outlier",PKPT53[[#This Row],[G]]), "")</f>
        <v>0.25910931174089064</v>
      </c>
      <c r="I54" s="1"/>
      <c r="J54" s="1"/>
      <c r="K54" s="1"/>
      <c r="L54" s="1"/>
      <c r="N54" s="1"/>
      <c r="O54" s="1"/>
      <c r="P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row>
    <row r="55" spans="1:100" ht="16">
      <c r="A55" s="9">
        <v>36</v>
      </c>
      <c r="B55" s="10">
        <f>'[1]Baseline Survey_KPT'!Z38</f>
        <v>617996611</v>
      </c>
      <c r="C55" s="15">
        <f>INDEX('[1]Baseline Survey_KPT'!IY:IY,MATCH(B55,'[1]Baseline Survey_KPT'!Z:Z,0))</f>
        <v>0.46413502109704635</v>
      </c>
      <c r="D55" s="104">
        <f>IF(LEN('[1]Project Survey_KPT'!F38)&gt;1,'[1]Project Survey_KPT'!F38,"")</f>
        <v>128543800</v>
      </c>
      <c r="E55" s="21">
        <f>IFERROR(INDEX('[1]Project Survey_KPT'!FZ:FZ,MATCH(PKPT53[[#This Row],[F]],'[1]Project Survey_KPT'!F:F,0)),0)</f>
        <v>0.12219451371571073</v>
      </c>
      <c r="F55" s="18">
        <f>IF(PKPT53[[#This Row],[C]]&lt;&gt;0,IF((OR(C55&gt;=$F$11, C55&lt;=$F$12)), "Outlier",PKPT53[[#This Row],[C]]), "")</f>
        <v>0.46413502109704635</v>
      </c>
      <c r="G55" s="45">
        <f>IF(PKPT53[[#This Row],[G]]&lt;&gt;0,IF((OR(E55&gt;=$G$11, E55&lt;=$G$12)), "Outlier",PKPT53[[#This Row],[G]]), "")</f>
        <v>0.12219451371571073</v>
      </c>
      <c r="I55" s="1"/>
      <c r="J55" s="1"/>
      <c r="K55" s="1"/>
      <c r="L55" s="1"/>
      <c r="N55" s="1"/>
      <c r="O55" s="1"/>
      <c r="P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row>
    <row r="56" spans="1:100" ht="16">
      <c r="A56" s="9">
        <v>37</v>
      </c>
      <c r="B56" s="10">
        <f>'[1]Baseline Survey_KPT'!Z39</f>
        <v>616270453</v>
      </c>
      <c r="C56" s="15">
        <f>INDEX('[1]Baseline Survey_KPT'!IY:IY,MATCH(B56,'[1]Baseline Survey_KPT'!Z:Z,0))</f>
        <v>0.72916666666666674</v>
      </c>
      <c r="D56" s="104">
        <f>IF(LEN('[1]Project Survey_KPT'!F39)&gt;1,'[1]Project Survey_KPT'!F39,"")</f>
        <v>132565193</v>
      </c>
      <c r="E56" s="21">
        <f>IFERROR(INDEX('[1]Project Survey_KPT'!FZ:FZ,MATCH(PKPT53[[#This Row],[F]],'[1]Project Survey_KPT'!F:F,0)),0)</f>
        <v>0.18448275862068972</v>
      </c>
      <c r="F56" s="18">
        <f>IF(PKPT53[[#This Row],[C]]&lt;&gt;0,IF((OR(C56&gt;=$F$11, C56&lt;=$F$12)), "Outlier",PKPT53[[#This Row],[C]]), "")</f>
        <v>0.72916666666666674</v>
      </c>
      <c r="G56" s="45">
        <f>IF(PKPT53[[#This Row],[G]]&lt;&gt;0,IF((OR(E56&gt;=$G$11, E56&lt;=$G$12)), "Outlier",PKPT53[[#This Row],[G]]), "")</f>
        <v>0.18448275862068972</v>
      </c>
      <c r="I56" s="1"/>
      <c r="J56" s="1"/>
      <c r="K56" s="1"/>
      <c r="L56" s="1"/>
      <c r="N56" s="1"/>
      <c r="O56" s="1"/>
      <c r="P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row>
    <row r="57" spans="1:100" ht="16">
      <c r="A57" s="9">
        <v>38</v>
      </c>
      <c r="B57" s="10">
        <f>'[1]Baseline Survey_KPT'!Z40</f>
        <v>615257309</v>
      </c>
      <c r="C57" s="15">
        <f>INDEX('[1]Baseline Survey_KPT'!IY:IY,MATCH(B57,'[1]Baseline Survey_KPT'!Z:Z,0))</f>
        <v>0.95238095238095244</v>
      </c>
      <c r="D57" s="104">
        <f>IF(LEN('[1]Project Survey_KPT'!F40)&gt;1,'[1]Project Survey_KPT'!F40,"")</f>
        <v>141693455</v>
      </c>
      <c r="E57" s="21">
        <f>IFERROR(INDEX('[1]Project Survey_KPT'!FZ:FZ,MATCH(PKPT53[[#This Row],[F]],'[1]Project Survey_KPT'!F:F,0)),0)</f>
        <v>0.17350427350427347</v>
      </c>
      <c r="F57" s="18">
        <f>IF(PKPT53[[#This Row],[C]]&lt;&gt;0,IF((OR(C57&gt;=$F$11, C57&lt;=$F$12)), "Outlier",PKPT53[[#This Row],[C]]), "")</f>
        <v>0.95238095238095244</v>
      </c>
      <c r="G57" s="45">
        <f>IF(PKPT53[[#This Row],[G]]&lt;&gt;0,IF((OR(E57&gt;=$G$11, E57&lt;=$G$12)), "Outlier",PKPT53[[#This Row],[G]]), "")</f>
        <v>0.17350427350427347</v>
      </c>
      <c r="I57" s="1"/>
      <c r="J57" s="1"/>
      <c r="K57" s="1"/>
      <c r="L57" s="1"/>
      <c r="N57" s="1"/>
      <c r="O57" s="1"/>
      <c r="P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row>
    <row r="58" spans="1:100" ht="16">
      <c r="A58" s="9">
        <v>39</v>
      </c>
      <c r="B58" s="10">
        <f>'[1]Baseline Survey_KPT'!Z41</f>
        <v>634480343</v>
      </c>
      <c r="C58" s="15">
        <f>INDEX('[1]Baseline Survey_KPT'!IY:IY,MATCH(B58,'[1]Baseline Survey_KPT'!Z:Z,0))</f>
        <v>0.31458333333333333</v>
      </c>
      <c r="D58" s="104">
        <f>IF(LEN('[1]Project Survey_KPT'!F41)&gt;1,'[1]Project Survey_KPT'!F41,"")</f>
        <v>138609645</v>
      </c>
      <c r="E58" s="21">
        <f>IFERROR(INDEX('[1]Project Survey_KPT'!FZ:FZ,MATCH(PKPT53[[#This Row],[F]],'[1]Project Survey_KPT'!F:F,0)),0)</f>
        <v>0.10526315789473685</v>
      </c>
      <c r="F58" s="18">
        <f>IF(PKPT53[[#This Row],[C]]&lt;&gt;0,IF((OR(C58&gt;=$F$11, C58&lt;=$F$12)), "Outlier",PKPT53[[#This Row],[C]]), "")</f>
        <v>0.31458333333333333</v>
      </c>
      <c r="G58" s="45">
        <f>IF(PKPT53[[#This Row],[G]]&lt;&gt;0,IF((OR(E58&gt;=$G$11, E58&lt;=$G$12)), "Outlier",PKPT53[[#This Row],[G]]), "")</f>
        <v>0.10526315789473685</v>
      </c>
      <c r="I58" s="1"/>
      <c r="J58" s="1"/>
      <c r="K58" s="1"/>
      <c r="L58" s="1"/>
      <c r="N58" s="1"/>
      <c r="O58" s="1"/>
      <c r="P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row>
    <row r="59" spans="1:100" ht="16">
      <c r="A59" s="9">
        <v>40</v>
      </c>
      <c r="B59" s="10">
        <f>'[1]Baseline Survey_KPT'!Z42</f>
        <v>634033827</v>
      </c>
      <c r="C59" s="15">
        <f>INDEX('[1]Baseline Survey_KPT'!IY:IY,MATCH(B59,'[1]Baseline Survey_KPT'!Z:Z,0))</f>
        <v>0.90277777777777779</v>
      </c>
      <c r="D59" s="104">
        <f>IF(LEN('[1]Project Survey_KPT'!F42)&gt;1,'[1]Project Survey_KPT'!F42,"")</f>
        <v>132645821</v>
      </c>
      <c r="E59" s="21">
        <f>IFERROR(INDEX('[1]Project Survey_KPT'!FZ:FZ,MATCH(PKPT53[[#This Row],[F]],'[1]Project Survey_KPT'!F:F,0)),0)</f>
        <v>0.17055214723926379</v>
      </c>
      <c r="F59" s="18">
        <f>IF(PKPT53[[#This Row],[C]]&lt;&gt;0,IF((OR(C59&gt;=$F$11, C59&lt;=$F$12)), "Outlier",PKPT53[[#This Row],[C]]), "")</f>
        <v>0.90277777777777779</v>
      </c>
      <c r="G59" s="45">
        <f>IF(PKPT53[[#This Row],[G]]&lt;&gt;0,IF((OR(E59&gt;=$G$11, E59&lt;=$G$12)), "Outlier",PKPT53[[#This Row],[G]]), "")</f>
        <v>0.17055214723926379</v>
      </c>
      <c r="I59" s="1"/>
      <c r="J59" s="1"/>
      <c r="K59" s="1"/>
      <c r="L59" s="1"/>
      <c r="N59" s="1"/>
      <c r="O59" s="1"/>
      <c r="P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row>
    <row r="60" spans="1:100" ht="16">
      <c r="A60" s="103"/>
      <c r="B60" s="10">
        <f>'[1]Baseline Survey_KPT'!Z43</f>
        <v>634402639</v>
      </c>
      <c r="C60" s="15">
        <f>INDEX('[1]Baseline Survey_KPT'!IY:IY,MATCH(B60,'[1]Baseline Survey_KPT'!Z:Z,0))</f>
        <v>0.15681818181818183</v>
      </c>
      <c r="D60" s="104">
        <f>IF(LEN('[1]Project Survey_KPT'!F43)&gt;1,'[1]Project Survey_KPT'!F43,"")</f>
        <v>148796824</v>
      </c>
      <c r="E60" s="21">
        <f>IFERROR(INDEX('[1]Project Survey_KPT'!FZ:FZ,MATCH(PKPT53[[#This Row],[F]],'[1]Project Survey_KPT'!F:F,0)),0)</f>
        <v>0.16939890710382513</v>
      </c>
      <c r="F60" s="18">
        <f>IF(PKPT53[[#This Row],[C]]&lt;&gt;0,IF((OR(C60&gt;=$F$11, C60&lt;=$F$12)), "Outlier",PKPT53[[#This Row],[C]]), "")</f>
        <v>0.15681818181818183</v>
      </c>
      <c r="G60" s="45">
        <f>IF(PKPT53[[#This Row],[G]]&lt;&gt;0,IF((OR(E60&gt;=$G$11, E60&lt;=$G$12)), "Outlier",PKPT53[[#This Row],[G]]), "")</f>
        <v>0.16939890710382513</v>
      </c>
      <c r="I60" s="1"/>
      <c r="J60" s="1"/>
      <c r="K60" s="1"/>
      <c r="L60" s="1"/>
      <c r="N60" s="1"/>
      <c r="O60" s="1"/>
      <c r="P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row>
    <row r="61" spans="1:100" ht="16">
      <c r="A61" s="103"/>
      <c r="B61" s="10">
        <f>'[1]Baseline Survey_KPT'!Z44</f>
        <v>633260234</v>
      </c>
      <c r="C61" s="15">
        <f>INDEX('[1]Baseline Survey_KPT'!IY:IY,MATCH(B61,'[1]Baseline Survey_KPT'!Z:Z,0))</f>
        <v>0.18200589970501474</v>
      </c>
      <c r="D61" s="104">
        <f>IF(LEN('[1]Project Survey_KPT'!F44)&gt;1,'[1]Project Survey_KPT'!F44,"")</f>
        <v>138789904</v>
      </c>
      <c r="E61" s="21">
        <f>IFERROR(INDEX('[1]Project Survey_KPT'!FZ:FZ,MATCH(PKPT53[[#This Row],[F]],'[1]Project Survey_KPT'!F:F,0)),0)</f>
        <v>0.30078125000000006</v>
      </c>
      <c r="F61" s="18">
        <f>IF(PKPT53[[#This Row],[C]]&lt;&gt;0,IF((OR(C61&gt;=$F$11, C61&lt;=$F$12)), "Outlier",PKPT53[[#This Row],[C]]), "")</f>
        <v>0.18200589970501474</v>
      </c>
      <c r="G61" s="45">
        <f>IF(PKPT53[[#This Row],[G]]&lt;&gt;0,IF((OR(E61&gt;=$G$11, E61&lt;=$G$12)), "Outlier",PKPT53[[#This Row],[G]]), "")</f>
        <v>0.30078125000000006</v>
      </c>
      <c r="I61" s="1"/>
      <c r="J61" s="1"/>
      <c r="K61" s="1"/>
      <c r="L61" s="1"/>
      <c r="N61" s="1"/>
      <c r="O61" s="1"/>
      <c r="P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row>
    <row r="62" spans="1:100" ht="16">
      <c r="A62" s="103"/>
      <c r="B62" s="10">
        <f>'[1]Baseline Survey_KPT'!Z45</f>
        <v>636491777</v>
      </c>
      <c r="C62" s="15">
        <f>INDEX('[1]Baseline Survey_KPT'!IY:IY,MATCH(B62,'[1]Baseline Survey_KPT'!Z:Z,0))</f>
        <v>0.67526881720430099</v>
      </c>
      <c r="D62" s="104">
        <f>IF(LEN('[1]Project Survey_KPT'!F45)&gt;1,'[1]Project Survey_KPT'!F45,"")</f>
        <v>133934955</v>
      </c>
      <c r="E62" s="21">
        <f>IFERROR(INDEX('[1]Project Survey_KPT'!FZ:FZ,MATCH(PKPT53[[#This Row],[F]],'[1]Project Survey_KPT'!F:F,0)),0)</f>
        <v>0.1966666666666666</v>
      </c>
      <c r="F62" s="18">
        <f>IF(PKPT53[[#This Row],[C]]&lt;&gt;0,IF((OR(C62&gt;=$F$11, C62&lt;=$F$12)), "Outlier",PKPT53[[#This Row],[C]]), "")</f>
        <v>0.67526881720430099</v>
      </c>
      <c r="G62" s="45">
        <f>IF(PKPT53[[#This Row],[G]]&lt;&gt;0,IF((OR(E62&gt;=$G$11, E62&lt;=$G$12)), "Outlier",PKPT53[[#This Row],[G]]), "")</f>
        <v>0.1966666666666666</v>
      </c>
      <c r="I62" s="1"/>
      <c r="J62" s="1"/>
      <c r="K62" s="1"/>
      <c r="L62" s="1"/>
      <c r="N62" s="1"/>
      <c r="O62" s="1"/>
      <c r="P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row>
    <row r="63" spans="1:100" ht="16">
      <c r="A63" s="103"/>
      <c r="B63" s="10">
        <f>'[1]Baseline Survey_KPT'!Z46</f>
        <v>636314249</v>
      </c>
      <c r="C63" s="15">
        <f>INDEX('[1]Baseline Survey_KPT'!IY:IY,MATCH(B63,'[1]Baseline Survey_KPT'!Z:Z,0))</f>
        <v>0.34259259259259256</v>
      </c>
      <c r="D63" s="104">
        <f>IF(LEN('[1]Project Survey_KPT'!F46)&gt;1,'[1]Project Survey_KPT'!F46,"")</f>
        <v>139067243</v>
      </c>
      <c r="E63" s="21">
        <f>IFERROR(INDEX('[1]Project Survey_KPT'!FZ:FZ,MATCH(PKPT53[[#This Row],[F]],'[1]Project Survey_KPT'!F:F,0)),0)</f>
        <v>7.4509803921568626E-2</v>
      </c>
      <c r="F63" s="18">
        <f>IF(PKPT53[[#This Row],[C]]&lt;&gt;0,IF((OR(C63&gt;=$F$11, C63&lt;=$F$12)), "Outlier",PKPT53[[#This Row],[C]]), "")</f>
        <v>0.34259259259259256</v>
      </c>
      <c r="G63" s="45">
        <f>IF(PKPT53[[#This Row],[G]]&lt;&gt;0,IF((OR(E63&gt;=$G$11, E63&lt;=$G$12)), "Outlier",PKPT53[[#This Row],[G]]), "")</f>
        <v>7.4509803921568626E-2</v>
      </c>
      <c r="I63" s="1"/>
      <c r="J63" s="1"/>
      <c r="K63" s="1"/>
      <c r="L63" s="1"/>
      <c r="N63" s="1"/>
      <c r="O63" s="1"/>
      <c r="P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row>
    <row r="64" spans="1:100" ht="16">
      <c r="A64" s="103"/>
      <c r="B64" s="10">
        <f>'[1]Baseline Survey_KPT'!Z47</f>
        <v>636657141</v>
      </c>
      <c r="C64" s="15">
        <f>INDEX('[1]Baseline Survey_KPT'!IY:IY,MATCH(B64,'[1]Baseline Survey_KPT'!Z:Z,0))</f>
        <v>0.30205761316872426</v>
      </c>
      <c r="D64" s="104">
        <f>IF(LEN('[1]Project Survey_KPT'!F47)&gt;1,'[1]Project Survey_KPT'!F47,"")</f>
        <v>141028220</v>
      </c>
      <c r="E64" s="21">
        <f>IFERROR(INDEX('[1]Project Survey_KPT'!FZ:FZ,MATCH(PKPT53[[#This Row],[F]],'[1]Project Survey_KPT'!F:F,0)),0)</f>
        <v>0.23008849557522121</v>
      </c>
      <c r="F64" s="18">
        <f>IF(PKPT53[[#This Row],[C]]&lt;&gt;0,IF((OR(C64&gt;=$F$11, C64&lt;=$F$12)), "Outlier",PKPT53[[#This Row],[C]]), "")</f>
        <v>0.30205761316872426</v>
      </c>
      <c r="G64" s="45">
        <f>IF(PKPT53[[#This Row],[G]]&lt;&gt;0,IF((OR(E64&gt;=$G$11, E64&lt;=$G$12)), "Outlier",PKPT53[[#This Row],[G]]), "")</f>
        <v>0.23008849557522121</v>
      </c>
      <c r="I64" s="1"/>
      <c r="J64" s="1"/>
      <c r="K64" s="1"/>
      <c r="L64" s="1"/>
      <c r="N64" s="1"/>
      <c r="O64" s="1"/>
      <c r="P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row>
    <row r="65" spans="1:100" ht="16">
      <c r="A65" s="103"/>
      <c r="B65" s="10">
        <f>'[1]Baseline Survey_KPT'!Z48</f>
        <v>633817728</v>
      </c>
      <c r="C65" s="15">
        <f>INDEX('[1]Baseline Survey_KPT'!IY:IY,MATCH(B65,'[1]Baseline Survey_KPT'!Z:Z,0))</f>
        <v>0.4308943089430895</v>
      </c>
      <c r="D65" s="104">
        <f>IF(LEN('[1]Project Survey_KPT'!F48)&gt;1,'[1]Project Survey_KPT'!F48,"")</f>
        <v>303962797</v>
      </c>
      <c r="E65" s="21">
        <f>IFERROR(INDEX('[1]Project Survey_KPT'!FZ:FZ,MATCH(PKPT53[[#This Row],[F]],'[1]Project Survey_KPT'!F:F,0)),0)</f>
        <v>0.18309859154929573</v>
      </c>
      <c r="F65" s="18">
        <f>IF(PKPT53[[#This Row],[C]]&lt;&gt;0,IF((OR(C65&gt;=$F$11, C65&lt;=$F$12)), "Outlier",PKPT53[[#This Row],[C]]), "")</f>
        <v>0.4308943089430895</v>
      </c>
      <c r="G65" s="45">
        <f>IF(PKPT53[[#This Row],[G]]&lt;&gt;0,IF((OR(E65&gt;=$G$11, E65&lt;=$G$12)), "Outlier",PKPT53[[#This Row],[G]]), "")</f>
        <v>0.18309859154929573</v>
      </c>
      <c r="I65" s="1"/>
      <c r="J65" s="1"/>
      <c r="K65" s="1"/>
      <c r="L65" s="1"/>
      <c r="N65" s="1"/>
      <c r="O65" s="1"/>
      <c r="P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row>
    <row r="66" spans="1:100" ht="16">
      <c r="A66" s="103"/>
      <c r="B66" s="10">
        <f>'[1]Baseline Survey_KPT'!Z49</f>
        <v>634721829</v>
      </c>
      <c r="C66" s="15">
        <f>INDEX('[1]Baseline Survey_KPT'!IY:IY,MATCH(B66,'[1]Baseline Survey_KPT'!Z:Z,0))</f>
        <v>0.28627450980392155</v>
      </c>
      <c r="D66" s="104">
        <f>IF(LEN('[1]Project Survey_KPT'!F49)&gt;1,'[1]Project Survey_KPT'!F49,"")</f>
        <v>303131520</v>
      </c>
      <c r="E66" s="21">
        <f>IFERROR(INDEX('[1]Project Survey_KPT'!FZ:FZ,MATCH(PKPT53[[#This Row],[F]],'[1]Project Survey_KPT'!F:F,0)),0)</f>
        <v>0.20666666666666664</v>
      </c>
      <c r="F66" s="18">
        <f>IF(PKPT53[[#This Row],[C]]&lt;&gt;0,IF((OR(C66&gt;=$F$11, C66&lt;=$F$12)), "Outlier",PKPT53[[#This Row],[C]]), "")</f>
        <v>0.28627450980392155</v>
      </c>
      <c r="G66" s="45">
        <f>IF(PKPT53[[#This Row],[G]]&lt;&gt;0,IF((OR(E66&gt;=$G$11, E66&lt;=$G$12)), "Outlier",PKPT53[[#This Row],[G]]), "")</f>
        <v>0.20666666666666664</v>
      </c>
      <c r="I66" s="1"/>
      <c r="J66" s="1"/>
      <c r="K66" s="1"/>
      <c r="L66" s="1"/>
      <c r="N66" s="1"/>
      <c r="O66" s="1"/>
      <c r="P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row>
    <row r="67" spans="1:100" ht="16">
      <c r="A67" s="103"/>
      <c r="B67" s="10">
        <f>'[1]Baseline Survey_KPT'!Z50</f>
        <v>636469098</v>
      </c>
      <c r="C67" s="15">
        <f>INDEX('[1]Baseline Survey_KPT'!IY:IY,MATCH(B67,'[1]Baseline Survey_KPT'!Z:Z,0))</f>
        <v>0.4868686868686869</v>
      </c>
      <c r="D67" s="104">
        <f>IF(LEN('[1]Project Survey_KPT'!F50)&gt;1,'[1]Project Survey_KPT'!F50,"")</f>
        <v>134627760</v>
      </c>
      <c r="E67" s="21">
        <f>IFERROR(INDEX('[1]Project Survey_KPT'!FZ:FZ,MATCH(PKPT53[[#This Row],[F]],'[1]Project Survey_KPT'!F:F,0)),0)</f>
        <v>0.59148936170212796</v>
      </c>
      <c r="F67" s="18">
        <f>IF(PKPT53[[#This Row],[C]]&lt;&gt;0,IF((OR(C67&gt;=$F$11, C67&lt;=$F$12)), "Outlier",PKPT53[[#This Row],[C]]), "")</f>
        <v>0.4868686868686869</v>
      </c>
      <c r="G67" s="45" t="str">
        <f>IF(PKPT53[[#This Row],[G]]&lt;&gt;0,IF((OR(E67&gt;=$G$11, E67&lt;=$G$12)), "Outlier",PKPT53[[#This Row],[G]]), "")</f>
        <v>Outlier</v>
      </c>
      <c r="I67" s="1"/>
      <c r="J67" s="1"/>
      <c r="K67" s="1"/>
      <c r="L67" s="1"/>
      <c r="N67" s="1"/>
      <c r="O67" s="1"/>
      <c r="P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row>
    <row r="68" spans="1:100" ht="16">
      <c r="A68" s="103"/>
      <c r="B68" s="10">
        <f>'[1]Baseline Survey_KPT'!Z51</f>
        <v>634650396</v>
      </c>
      <c r="C68" s="15">
        <f>INDEX('[1]Baseline Survey_KPT'!IY:IY,MATCH(B68,'[1]Baseline Survey_KPT'!Z:Z,0))</f>
        <v>0.35172413793103452</v>
      </c>
      <c r="D68" s="104">
        <f>IF(LEN('[1]Project Survey_KPT'!F51)&gt;1,'[1]Project Survey_KPT'!F51,"")</f>
        <v>138267685</v>
      </c>
      <c r="E68" s="21">
        <f>IFERROR(INDEX('[1]Project Survey_KPT'!FZ:FZ,MATCH(PKPT53[[#This Row],[F]],'[1]Project Survey_KPT'!F:F,0)),0)</f>
        <v>0.10917030567685598</v>
      </c>
      <c r="F68" s="18">
        <f>IF(PKPT53[[#This Row],[C]]&lt;&gt;0,IF((OR(C68&gt;=$F$11, C68&lt;=$F$12)), "Outlier",PKPT53[[#This Row],[C]]), "")</f>
        <v>0.35172413793103452</v>
      </c>
      <c r="G68" s="45">
        <f>IF(PKPT53[[#This Row],[G]]&lt;&gt;0,IF((OR(E68&gt;=$G$11, E68&lt;=$G$12)), "Outlier",PKPT53[[#This Row],[G]]), "")</f>
        <v>0.10917030567685598</v>
      </c>
      <c r="I68" s="1"/>
      <c r="J68" s="1"/>
      <c r="K68" s="1"/>
      <c r="L68" s="1"/>
      <c r="N68" s="1"/>
      <c r="O68" s="1"/>
      <c r="P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row>
    <row r="69" spans="1:100" ht="16">
      <c r="A69" s="103"/>
      <c r="B69" s="10">
        <f>'[1]Baseline Survey_KPT'!Z52</f>
        <v>636980211</v>
      </c>
      <c r="C69" s="15">
        <f>INDEX('[1]Baseline Survey_KPT'!IY:IY,MATCH(B69,'[1]Baseline Survey_KPT'!Z:Z,0))</f>
        <v>0.43472222222222218</v>
      </c>
      <c r="D69" s="104">
        <f>IF(LEN('[1]Project Survey_KPT'!F52)&gt;1,'[1]Project Survey_KPT'!F52,"")</f>
        <v>137462641</v>
      </c>
      <c r="E69" s="21">
        <f>IFERROR(INDEX('[1]Project Survey_KPT'!FZ:FZ,MATCH(PKPT53[[#This Row],[F]],'[1]Project Survey_KPT'!F:F,0)),0)</f>
        <v>0.14929577464788732</v>
      </c>
      <c r="F69" s="18">
        <f>IF(PKPT53[[#This Row],[C]]&lt;&gt;0,IF((OR(C69&gt;=$F$11, C69&lt;=$F$12)), "Outlier",PKPT53[[#This Row],[C]]), "")</f>
        <v>0.43472222222222218</v>
      </c>
      <c r="G69" s="45">
        <f>IF(PKPT53[[#This Row],[G]]&lt;&gt;0,IF((OR(E69&gt;=$G$11, E69&lt;=$G$12)), "Outlier",PKPT53[[#This Row],[G]]), "")</f>
        <v>0.14929577464788732</v>
      </c>
      <c r="I69" s="1"/>
      <c r="J69" s="1"/>
      <c r="K69" s="1"/>
      <c r="L69" s="1"/>
      <c r="N69" s="1"/>
      <c r="O69" s="1"/>
      <c r="P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row>
    <row r="70" spans="1:100" ht="16">
      <c r="A70" s="103"/>
      <c r="B70" s="10">
        <f>'[1]Baseline Survey_KPT'!Z53</f>
        <v>634042295</v>
      </c>
      <c r="C70" s="15">
        <f>INDEX('[1]Baseline Survey_KPT'!IY:IY,MATCH(B70,'[1]Baseline Survey_KPT'!Z:Z,0))</f>
        <v>0.22259887005649703</v>
      </c>
      <c r="D70" s="104">
        <f>IF(LEN('[1]Project Survey_KPT'!F53)&gt;1,'[1]Project Survey_KPT'!F53,"")</f>
        <v>141612327</v>
      </c>
      <c r="E70" s="21">
        <f>IFERROR(INDEX('[1]Project Survey_KPT'!FZ:FZ,MATCH(PKPT53[[#This Row],[F]],'[1]Project Survey_KPT'!F:F,0)),0)</f>
        <v>0.21148648648648649</v>
      </c>
      <c r="F70" s="18">
        <f>IF(PKPT53[[#This Row],[C]]&lt;&gt;0,IF((OR(C70&gt;=$F$11, C70&lt;=$F$12)), "Outlier",PKPT53[[#This Row],[C]]), "")</f>
        <v>0.22259887005649703</v>
      </c>
      <c r="G70" s="45">
        <f>IF(PKPT53[[#This Row],[G]]&lt;&gt;0,IF((OR(E70&gt;=$G$11, E70&lt;=$G$12)), "Outlier",PKPT53[[#This Row],[G]]), "")</f>
        <v>0.21148648648648649</v>
      </c>
      <c r="I70" s="1"/>
      <c r="J70" s="1"/>
      <c r="K70" s="1"/>
      <c r="L70" s="1"/>
      <c r="N70" s="1"/>
      <c r="O70" s="1"/>
      <c r="P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row>
    <row r="71" spans="1:100" ht="16">
      <c r="A71" s="103"/>
      <c r="B71" s="10">
        <f>'[1]Baseline Survey_KPT'!Z54</f>
        <v>634969494</v>
      </c>
      <c r="C71" s="15">
        <f>INDEX('[1]Baseline Survey_KPT'!IY:IY,MATCH(B71,'[1]Baseline Survey_KPT'!Z:Z,0))</f>
        <v>0.32554112554112558</v>
      </c>
      <c r="D71" s="104">
        <f>IF(LEN('[1]Project Survey_KPT'!F54)&gt;1,'[1]Project Survey_KPT'!F54,"")</f>
        <v>141816377</v>
      </c>
      <c r="E71" s="21">
        <f>IFERROR(INDEX('[1]Project Survey_KPT'!FZ:FZ,MATCH(PKPT53[[#This Row],[F]],'[1]Project Survey_KPT'!F:F,0)),0)</f>
        <v>0.25248226950354602</v>
      </c>
      <c r="F71" s="18">
        <f>IF(PKPT53[[#This Row],[C]]&lt;&gt;0,IF((OR(C71&gt;=$F$11, C71&lt;=$F$12)), "Outlier",PKPT53[[#This Row],[C]]), "")</f>
        <v>0.32554112554112558</v>
      </c>
      <c r="G71" s="45">
        <f>IF(PKPT53[[#This Row],[G]]&lt;&gt;0,IF((OR(E71&gt;=$G$11, E71&lt;=$G$12)), "Outlier",PKPT53[[#This Row],[G]]), "")</f>
        <v>0.25248226950354602</v>
      </c>
      <c r="I71" s="1"/>
      <c r="J71" s="1"/>
      <c r="K71" s="1"/>
      <c r="L71" s="1"/>
      <c r="N71" s="1"/>
      <c r="O71" s="1"/>
      <c r="P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row>
    <row r="72" spans="1:100" ht="16">
      <c r="A72" s="103"/>
      <c r="B72" s="10">
        <f>'[1]Baseline Survey_KPT'!Z55</f>
        <v>634234458</v>
      </c>
      <c r="C72" s="15">
        <f>INDEX('[1]Baseline Survey_KPT'!IY:IY,MATCH(B72,'[1]Baseline Survey_KPT'!Z:Z,0))</f>
        <v>0.36614583333333356</v>
      </c>
      <c r="D72" s="104">
        <f>IF(LEN('[1]Project Survey_KPT'!F55)&gt;1,'[1]Project Survey_KPT'!F55,"")</f>
        <v>140881132</v>
      </c>
      <c r="E72" s="21">
        <f>IFERROR(INDEX('[1]Project Survey_KPT'!FZ:FZ,MATCH(PKPT53[[#This Row],[F]],'[1]Project Survey_KPT'!F:F,0)),0)</f>
        <v>0.18579234972677588</v>
      </c>
      <c r="F72" s="18">
        <f>IF(PKPT53[[#This Row],[C]]&lt;&gt;0,IF((OR(C72&gt;=$F$11, C72&lt;=$F$12)), "Outlier",PKPT53[[#This Row],[C]]), "")</f>
        <v>0.36614583333333356</v>
      </c>
      <c r="G72" s="45">
        <f>IF(PKPT53[[#This Row],[G]]&lt;&gt;0,IF((OR(E72&gt;=$G$11, E72&lt;=$G$12)), "Outlier",PKPT53[[#This Row],[G]]), "")</f>
        <v>0.18579234972677588</v>
      </c>
      <c r="I72" s="1"/>
      <c r="J72" s="1"/>
      <c r="K72" s="1"/>
      <c r="L72" s="1"/>
      <c r="N72" s="1"/>
      <c r="O72" s="1"/>
      <c r="P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row>
    <row r="73" spans="1:100" ht="16">
      <c r="A73" s="103"/>
      <c r="B73" s="10">
        <f>'[1]Baseline Survey_KPT'!Z56</f>
        <v>634621663</v>
      </c>
      <c r="C73" s="15">
        <f>INDEX('[1]Baseline Survey_KPT'!IY:IY,MATCH(B73,'[1]Baseline Survey_KPT'!Z:Z,0))</f>
        <v>0.65658914728682161</v>
      </c>
      <c r="D73" s="104">
        <f>IF(LEN('[1]Project Survey_KPT'!F56)&gt;1,'[1]Project Survey_KPT'!F56,"")</f>
        <v>139170887</v>
      </c>
      <c r="E73" s="21">
        <f>IFERROR(INDEX('[1]Project Survey_KPT'!FZ:FZ,MATCH(PKPT53[[#This Row],[F]],'[1]Project Survey_KPT'!F:F,0)),0)</f>
        <v>0.1986338797814208</v>
      </c>
      <c r="F73" s="18">
        <f>IF(PKPT53[[#This Row],[C]]&lt;&gt;0,IF((OR(C73&gt;=$F$11, C73&lt;=$F$12)), "Outlier",PKPT53[[#This Row],[C]]), "")</f>
        <v>0.65658914728682161</v>
      </c>
      <c r="G73" s="45">
        <f>IF(PKPT53[[#This Row],[G]]&lt;&gt;0,IF((OR(E73&gt;=$G$11, E73&lt;=$G$12)), "Outlier",PKPT53[[#This Row],[G]]), "")</f>
        <v>0.1986338797814208</v>
      </c>
      <c r="I73" s="1"/>
      <c r="J73" s="1"/>
      <c r="K73" s="1"/>
      <c r="L73" s="1"/>
      <c r="N73" s="1"/>
      <c r="O73" s="1"/>
      <c r="P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row>
    <row r="74" spans="1:100" ht="16">
      <c r="A74" s="103"/>
      <c r="B74" s="10">
        <f>'[1]Baseline Survey_KPT'!Z57</f>
        <v>63403399</v>
      </c>
      <c r="C74" s="15">
        <f>INDEX('[1]Baseline Survey_KPT'!IY:IY,MATCH(B74,'[1]Baseline Survey_KPT'!Z:Z,0))</f>
        <v>0.37708333333333333</v>
      </c>
      <c r="D74" s="104">
        <f>IF(LEN('[1]Project Survey_KPT'!F57)&gt;1,'[1]Project Survey_KPT'!F57,"")</f>
        <v>139648288</v>
      </c>
      <c r="E74" s="21">
        <f>IFERROR(INDEX('[1]Project Survey_KPT'!FZ:FZ,MATCH(PKPT53[[#This Row],[F]],'[1]Project Survey_KPT'!F:F,0)),0)</f>
        <v>0.26901408450704228</v>
      </c>
      <c r="F74" s="18">
        <f>IF(PKPT53[[#This Row],[C]]&lt;&gt;0,IF((OR(C74&gt;=$F$11, C74&lt;=$F$12)), "Outlier",PKPT53[[#This Row],[C]]), "")</f>
        <v>0.37708333333333333</v>
      </c>
      <c r="G74" s="45">
        <f>IF(PKPT53[[#This Row],[G]]&lt;&gt;0,IF((OR(E74&gt;=$G$11, E74&lt;=$G$12)), "Outlier",PKPT53[[#This Row],[G]]), "")</f>
        <v>0.26901408450704228</v>
      </c>
      <c r="I74" s="1"/>
      <c r="J74" s="1"/>
      <c r="K74" s="1"/>
      <c r="L74" s="1"/>
      <c r="N74" s="1"/>
      <c r="O74" s="1"/>
      <c r="P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row>
    <row r="75" spans="1:100" ht="16">
      <c r="A75" s="103"/>
      <c r="B75" s="10">
        <f>'[1]Baseline Survey_KPT'!Z58</f>
        <v>634860698</v>
      </c>
      <c r="C75" s="15">
        <f>INDEX('[1]Baseline Survey_KPT'!IY:IY,MATCH(B75,'[1]Baseline Survey_KPT'!Z:Z,0))</f>
        <v>0.49797979797979802</v>
      </c>
      <c r="D75" s="104">
        <f>IF(LEN('[1]Project Survey_KPT'!F58)&gt;1,'[1]Project Survey_KPT'!F58,"")</f>
        <v>140333545</v>
      </c>
      <c r="E75" s="21">
        <f>IFERROR(INDEX('[1]Project Survey_KPT'!FZ:FZ,MATCH(PKPT53[[#This Row],[F]],'[1]Project Survey_KPT'!F:F,0)),0)</f>
        <v>0.14054726368159201</v>
      </c>
      <c r="F75" s="18">
        <f>IF(PKPT53[[#This Row],[C]]&lt;&gt;0,IF((OR(C75&gt;=$F$11, C75&lt;=$F$12)), "Outlier",PKPT53[[#This Row],[C]]), "")</f>
        <v>0.49797979797979802</v>
      </c>
      <c r="G75" s="45">
        <f>IF(PKPT53[[#This Row],[G]]&lt;&gt;0,IF((OR(E75&gt;=$G$11, E75&lt;=$G$12)), "Outlier",PKPT53[[#This Row],[G]]), "")</f>
        <v>0.14054726368159201</v>
      </c>
      <c r="I75" s="1"/>
      <c r="J75" s="1"/>
      <c r="K75" s="1"/>
      <c r="L75" s="1"/>
      <c r="N75" s="1"/>
      <c r="O75" s="1"/>
      <c r="P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row>
    <row r="76" spans="1:100" ht="16">
      <c r="A76" s="103"/>
      <c r="B76" s="10">
        <f>'[1]Baseline Survey_KPT'!Z59</f>
        <v>63353867</v>
      </c>
      <c r="C76" s="15">
        <f>INDEX('[1]Baseline Survey_KPT'!IY:IY,MATCH(B76,'[1]Baseline Survey_KPT'!Z:Z,0))</f>
        <v>0.49230769230769228</v>
      </c>
      <c r="D76" s="104">
        <f>IF(LEN('[1]Project Survey_KPT'!F59)&gt;1,'[1]Project Survey_KPT'!F59,"")</f>
        <v>303671772</v>
      </c>
      <c r="E76" s="21">
        <f>IFERROR(INDEX('[1]Project Survey_KPT'!FZ:FZ,MATCH(PKPT53[[#This Row],[F]],'[1]Project Survey_KPT'!F:F,0)),0)</f>
        <v>9.0674603174603172E-2</v>
      </c>
      <c r="F76" s="18">
        <f>IF(PKPT53[[#This Row],[C]]&lt;&gt;0,IF((OR(C76&gt;=$F$11, C76&lt;=$F$12)), "Outlier",PKPT53[[#This Row],[C]]), "")</f>
        <v>0.49230769230769228</v>
      </c>
      <c r="G76" s="45">
        <f>IF(PKPT53[[#This Row],[G]]&lt;&gt;0,IF((OR(E76&gt;=$G$11, E76&lt;=$G$12)), "Outlier",PKPT53[[#This Row],[G]]), "")</f>
        <v>9.0674603174603172E-2</v>
      </c>
      <c r="I76" s="1"/>
      <c r="J76" s="1"/>
      <c r="K76" s="1"/>
      <c r="L76" s="1"/>
      <c r="N76" s="1"/>
      <c r="O76" s="1"/>
      <c r="P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row>
    <row r="77" spans="1:100" ht="16">
      <c r="A77" s="103"/>
      <c r="B77" s="10">
        <f>'[1]Baseline Survey_KPT'!Z60</f>
        <v>634049597</v>
      </c>
      <c r="C77" s="15">
        <f>INDEX('[1]Baseline Survey_KPT'!IY:IY,MATCH(B77,'[1]Baseline Survey_KPT'!Z:Z,0))</f>
        <v>0.45294117647058829</v>
      </c>
      <c r="D77" s="104">
        <f>IF(LEN('[1]Project Survey_KPT'!F60)&gt;1,'[1]Project Survey_KPT'!F60,"")</f>
        <v>139543379</v>
      </c>
      <c r="E77" s="21">
        <f>IFERROR(INDEX('[1]Project Survey_KPT'!FZ:FZ,MATCH(PKPT53[[#This Row],[F]],'[1]Project Survey_KPT'!F:F,0)),0)</f>
        <v>0.1254601226993865</v>
      </c>
      <c r="F77" s="18">
        <f>IF(PKPT53[[#This Row],[C]]&lt;&gt;0,IF((OR(C77&gt;=$F$11, C77&lt;=$F$12)), "Outlier",PKPT53[[#This Row],[C]]), "")</f>
        <v>0.45294117647058829</v>
      </c>
      <c r="G77" s="45">
        <f>IF(PKPT53[[#This Row],[G]]&lt;&gt;0,IF((OR(E77&gt;=$G$11, E77&lt;=$G$12)), "Outlier",PKPT53[[#This Row],[G]]), "")</f>
        <v>0.1254601226993865</v>
      </c>
      <c r="I77" s="1"/>
      <c r="J77" s="1"/>
      <c r="K77" s="1"/>
      <c r="L77" s="1"/>
      <c r="N77" s="1"/>
      <c r="O77" s="1"/>
      <c r="P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row>
    <row r="78" spans="1:100" ht="16">
      <c r="A78" s="103"/>
      <c r="B78" s="10">
        <f>'[1]Baseline Survey_KPT'!Z61</f>
        <v>634866657</v>
      </c>
      <c r="C78" s="15">
        <f>INDEX('[1]Baseline Survey_KPT'!IY:IY,MATCH(B78,'[1]Baseline Survey_KPT'!Z:Z,0))</f>
        <v>0.40026455026455027</v>
      </c>
      <c r="D78" s="104">
        <f>IF(LEN('[1]Project Survey_KPT'!F61)&gt;1,'[1]Project Survey_KPT'!F61,"")</f>
        <v>133937461</v>
      </c>
      <c r="E78" s="21">
        <f>IFERROR(INDEX('[1]Project Survey_KPT'!FZ:FZ,MATCH(PKPT53[[#This Row],[F]],'[1]Project Survey_KPT'!F:F,0)),0)</f>
        <v>0.15241379310344821</v>
      </c>
      <c r="F78" s="18">
        <f>IF(PKPT53[[#This Row],[C]]&lt;&gt;0,IF((OR(C78&gt;=$F$11, C78&lt;=$F$12)), "Outlier",PKPT53[[#This Row],[C]]), "")</f>
        <v>0.40026455026455027</v>
      </c>
      <c r="G78" s="45">
        <f>IF(PKPT53[[#This Row],[G]]&lt;&gt;0,IF((OR(E78&gt;=$G$11, E78&lt;=$G$12)), "Outlier",PKPT53[[#This Row],[G]]), "")</f>
        <v>0.15241379310344821</v>
      </c>
      <c r="I78" s="1"/>
      <c r="J78" s="1"/>
      <c r="K78" s="1"/>
      <c r="L78" s="1"/>
      <c r="N78" s="1"/>
      <c r="O78" s="1"/>
      <c r="P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row>
    <row r="79" spans="1:100" ht="16">
      <c r="A79" s="103"/>
      <c r="B79" s="10">
        <f>'[1]Baseline Survey_KPT'!Z62</f>
        <v>634008081</v>
      </c>
      <c r="C79" s="15">
        <f>INDEX('[1]Baseline Survey_KPT'!IY:IY,MATCH(B79,'[1]Baseline Survey_KPT'!Z:Z,0))</f>
        <v>0.6777777777777777</v>
      </c>
      <c r="D79" s="104">
        <f>IF(LEN('[1]Project Survey_KPT'!F62)&gt;1,'[1]Project Survey_KPT'!F62,"")</f>
        <v>135266610</v>
      </c>
      <c r="E79" s="21">
        <f>IFERROR(INDEX('[1]Project Survey_KPT'!FZ:FZ,MATCH(PKPT53[[#This Row],[F]],'[1]Project Survey_KPT'!F:F,0)),0)</f>
        <v>0.20311594202898559</v>
      </c>
      <c r="F79" s="18">
        <f>IF(PKPT53[[#This Row],[C]]&lt;&gt;0,IF((OR(C79&gt;=$F$11, C79&lt;=$F$12)), "Outlier",PKPT53[[#This Row],[C]]), "")</f>
        <v>0.6777777777777777</v>
      </c>
      <c r="G79" s="45">
        <f>IF(PKPT53[[#This Row],[G]]&lt;&gt;0,IF((OR(E79&gt;=$G$11, E79&lt;=$G$12)), "Outlier",PKPT53[[#This Row],[G]]), "")</f>
        <v>0.20311594202898559</v>
      </c>
      <c r="I79" s="1"/>
      <c r="J79" s="1"/>
      <c r="K79" s="1"/>
      <c r="L79" s="1"/>
      <c r="N79" s="1"/>
      <c r="O79" s="1"/>
      <c r="P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row>
    <row r="80" spans="1:100" ht="16">
      <c r="A80" s="103"/>
      <c r="B80" s="10">
        <f>'[1]Baseline Survey_KPT'!Z63</f>
        <v>634105675</v>
      </c>
      <c r="C80" s="15">
        <f>INDEX('[1]Baseline Survey_KPT'!IY:IY,MATCH(B80,'[1]Baseline Survey_KPT'!Z:Z,0))</f>
        <v>0.18989898989898982</v>
      </c>
      <c r="D80" s="104" t="str">
        <f>IF(LEN('[1]Project Survey_KPT'!F63)&gt;1,'[1]Project Survey_KPT'!F63,"")</f>
        <v/>
      </c>
      <c r="E80" s="21"/>
      <c r="F80" s="18">
        <f>IF(PKPT53[[#This Row],[C]]&lt;&gt;0,IF((OR(C80&gt;=$F$11, C80&lt;=$F$12)), "Outlier",PKPT53[[#This Row],[C]]), "")</f>
        <v>0.18989898989898982</v>
      </c>
      <c r="G80" s="45" t="str">
        <f>IF(PKPT53[[#This Row],[G]]&lt;&gt;0,IF((OR(E80&gt;=$G$11, E80&lt;=$G$12)), "Outlier",PKPT53[[#This Row],[G]]), "")</f>
        <v/>
      </c>
      <c r="I80" s="1"/>
      <c r="J80" s="1"/>
      <c r="K80" s="1"/>
      <c r="L80" s="1"/>
      <c r="N80" s="1"/>
      <c r="O80" s="1"/>
      <c r="P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row>
    <row r="81" spans="1:100" ht="16">
      <c r="A81" s="103"/>
      <c r="B81" s="10">
        <f>'[1]Baseline Survey_KPT'!Z64</f>
        <v>636348894</v>
      </c>
      <c r="C81" s="15">
        <f>INDEX('[1]Baseline Survey_KPT'!IY:IY,MATCH(B81,'[1]Baseline Survey_KPT'!Z:Z,0))</f>
        <v>0.70266666666666666</v>
      </c>
      <c r="D81" s="104" t="str">
        <f>IF(LEN('[1]Project Survey_KPT'!F64)&gt;1,'[1]Project Survey_KPT'!F64,"")</f>
        <v/>
      </c>
      <c r="E81" s="21"/>
      <c r="F81" s="18">
        <f>IF(PKPT53[[#This Row],[C]]&lt;&gt;0,IF((OR(C81&gt;=$F$11, C81&lt;=$F$12)), "Outlier",PKPT53[[#This Row],[C]]), "")</f>
        <v>0.70266666666666666</v>
      </c>
      <c r="G81" s="45" t="str">
        <f>IF(PKPT53[[#This Row],[G]]&lt;&gt;0,IF((OR(E81&gt;=$G$11, E81&lt;=$G$12)), "Outlier",PKPT53[[#This Row],[G]]), "")</f>
        <v/>
      </c>
      <c r="I81" s="1"/>
      <c r="J81" s="1"/>
      <c r="K81" s="1"/>
      <c r="L81" s="1"/>
      <c r="N81" s="1"/>
      <c r="O81" s="1"/>
      <c r="P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row>
    <row r="82" spans="1:100" ht="16">
      <c r="A82" s="103"/>
      <c r="B82" s="10">
        <f>'[1]Baseline Survey_KPT'!Z65</f>
        <v>634590131</v>
      </c>
      <c r="C82" s="15">
        <f>INDEX('[1]Baseline Survey_KPT'!IY:IY,MATCH(B82,'[1]Baseline Survey_KPT'!Z:Z,0))</f>
        <v>0.36372549019607842</v>
      </c>
      <c r="D82" s="104" t="str">
        <f>IF(LEN('[1]Project Survey_KPT'!F65)&gt;1,'[1]Project Survey_KPT'!F65,"")</f>
        <v/>
      </c>
      <c r="E82" s="21"/>
      <c r="F82" s="18">
        <f>IF(PKPT53[[#This Row],[C]]&lt;&gt;0,IF((OR(C82&gt;=$F$11, C82&lt;=$F$12)), "Outlier",PKPT53[[#This Row],[C]]), "")</f>
        <v>0.36372549019607842</v>
      </c>
      <c r="G82" s="45" t="str">
        <f>IF(PKPT53[[#This Row],[G]]&lt;&gt;0,IF((OR(E82&gt;=$G$11, E82&lt;=$G$12)), "Outlier",PKPT53[[#This Row],[G]]), "")</f>
        <v/>
      </c>
      <c r="I82" s="1"/>
      <c r="J82" s="1"/>
      <c r="K82" s="1"/>
      <c r="L82" s="1"/>
      <c r="N82" s="1"/>
      <c r="O82" s="1"/>
      <c r="P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row>
    <row r="83" spans="1:100" ht="16">
      <c r="A83" s="103"/>
      <c r="B83" s="10">
        <f>'[1]Baseline Survey_KPT'!Z66</f>
        <v>617483820</v>
      </c>
      <c r="C83" s="15">
        <f>INDEX('[1]Baseline Survey_KPT'!IY:IY,MATCH(B83,'[1]Baseline Survey_KPT'!Z:Z,0))</f>
        <v>0.2866666666666669</v>
      </c>
      <c r="D83" s="104" t="str">
        <f>IF(LEN('[1]Project Survey_KPT'!F66)&gt;1,'[1]Project Survey_KPT'!F66,"")</f>
        <v/>
      </c>
      <c r="E83" s="21"/>
      <c r="F83" s="18">
        <f>IF(PKPT53[[#This Row],[C]]&lt;&gt;0,IF((OR(C83&gt;=$F$11, C83&lt;=$F$12)), "Outlier",PKPT53[[#This Row],[C]]), "")</f>
        <v>0.2866666666666669</v>
      </c>
      <c r="G83" s="45" t="str">
        <f>IF(PKPT53[[#This Row],[G]]&lt;&gt;0,IF((OR(E83&gt;=$G$11, E83&lt;=$G$12)), "Outlier",PKPT53[[#This Row],[G]]), "")</f>
        <v/>
      </c>
      <c r="I83" s="1"/>
      <c r="J83" s="1"/>
      <c r="K83" s="1"/>
      <c r="L83" s="1"/>
      <c r="N83" s="1"/>
      <c r="O83" s="1"/>
      <c r="P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row>
    <row r="84" spans="1:100" ht="16">
      <c r="A84" s="103"/>
      <c r="B84" s="10">
        <f>'[1]Baseline Survey_KPT'!Z67</f>
        <v>619649793</v>
      </c>
      <c r="C84" s="15">
        <f>INDEX('[1]Baseline Survey_KPT'!IY:IY,MATCH(B84,'[1]Baseline Survey_KPT'!Z:Z,0))</f>
        <v>0.14120370370370372</v>
      </c>
      <c r="D84" s="104" t="str">
        <f>IF(LEN('[1]Project Survey_KPT'!F67)&gt;1,'[1]Project Survey_KPT'!F67,"")</f>
        <v/>
      </c>
      <c r="E84" s="21"/>
      <c r="F84" s="18">
        <f>IF(PKPT53[[#This Row],[C]]&lt;&gt;0,IF((OR(C84&gt;=$F$11, C84&lt;=$F$12)), "Outlier",PKPT53[[#This Row],[C]]), "")</f>
        <v>0.14120370370370372</v>
      </c>
      <c r="G84" s="45" t="str">
        <f>IF(PKPT53[[#This Row],[G]]&lt;&gt;0,IF((OR(E84&gt;=$G$11, E84&lt;=$G$12)), "Outlier",PKPT53[[#This Row],[G]]), "")</f>
        <v/>
      </c>
      <c r="I84" s="1"/>
      <c r="J84" s="1"/>
      <c r="K84" s="1"/>
      <c r="L84" s="1"/>
      <c r="N84" s="1"/>
      <c r="O84" s="1"/>
      <c r="P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row>
    <row r="85" spans="1:100" ht="16">
      <c r="A85" s="103"/>
      <c r="B85" s="10">
        <f>'[1]Baseline Survey_KPT'!Z68</f>
        <v>618070756</v>
      </c>
      <c r="C85" s="15">
        <f>INDEX('[1]Baseline Survey_KPT'!IY:IY,MATCH(B85,'[1]Baseline Survey_KPT'!Z:Z,0))</f>
        <v>0.14420289855072468</v>
      </c>
      <c r="D85" s="104" t="str">
        <f>IF(LEN('[1]Project Survey_KPT'!F68)&gt;1,'[1]Project Survey_KPT'!F68,"")</f>
        <v/>
      </c>
      <c r="E85" s="21"/>
      <c r="F85" s="18">
        <f>IF(PKPT53[[#This Row],[C]]&lt;&gt;0,IF((OR(C85&gt;=$F$11, C85&lt;=$F$12)), "Outlier",PKPT53[[#This Row],[C]]), "")</f>
        <v>0.14420289855072468</v>
      </c>
      <c r="G85" s="45" t="str">
        <f>IF(PKPT53[[#This Row],[G]]&lt;&gt;0,IF((OR(E85&gt;=$G$11, E85&lt;=$G$12)), "Outlier",PKPT53[[#This Row],[G]]), "")</f>
        <v/>
      </c>
      <c r="I85" s="1"/>
      <c r="J85" s="1"/>
      <c r="K85" s="1"/>
      <c r="L85" s="1"/>
      <c r="N85" s="1"/>
      <c r="O85" s="1"/>
      <c r="P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row>
    <row r="86" spans="1:100" ht="16">
      <c r="A86" s="103"/>
      <c r="B86" s="10">
        <f>'[1]Baseline Survey_KPT'!Z69</f>
        <v>617224556</v>
      </c>
      <c r="C86" s="15">
        <f>INDEX('[1]Baseline Survey_KPT'!IY:IY,MATCH(B86,'[1]Baseline Survey_KPT'!Z:Z,0))</f>
        <v>0.15801346801346805</v>
      </c>
      <c r="D86" s="104" t="str">
        <f>IF(LEN('[1]Project Survey_KPT'!F69)&gt;1,'[1]Project Survey_KPT'!F69,"")</f>
        <v/>
      </c>
      <c r="E86" s="21"/>
      <c r="F86" s="18">
        <f>IF(PKPT53[[#This Row],[C]]&lt;&gt;0,IF((OR(C86&gt;=$F$11, C86&lt;=$F$12)), "Outlier",PKPT53[[#This Row],[C]]), "")</f>
        <v>0.15801346801346805</v>
      </c>
      <c r="G86" s="45" t="str">
        <f>IF(PKPT53[[#This Row],[G]]&lt;&gt;0,IF((OR(E86&gt;=$G$11, E86&lt;=$G$12)), "Outlier",PKPT53[[#This Row],[G]]), "")</f>
        <v/>
      </c>
      <c r="I86" s="1"/>
      <c r="J86" s="1"/>
      <c r="K86" s="1"/>
      <c r="L86" s="1"/>
      <c r="N86" s="1"/>
      <c r="O86" s="1"/>
      <c r="P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row>
    <row r="87" spans="1:100" ht="16">
      <c r="A87" s="103"/>
      <c r="B87" s="10">
        <f>'[1]Baseline Survey_KPT'!Z70</f>
        <v>616266444</v>
      </c>
      <c r="C87" s="15">
        <f>INDEX('[1]Baseline Survey_KPT'!IY:IY,MATCH(B87,'[1]Baseline Survey_KPT'!Z:Z,0))</f>
        <v>0.22102564102564126</v>
      </c>
      <c r="D87" s="104" t="str">
        <f>IF(LEN('[1]Project Survey_KPT'!F70)&gt;1,'[1]Project Survey_KPT'!F70,"")</f>
        <v/>
      </c>
      <c r="E87" s="21"/>
      <c r="F87" s="18">
        <f>IF(PKPT53[[#This Row],[C]]&lt;&gt;0,IF((OR(C87&gt;=$F$11, C87&lt;=$F$12)), "Outlier",PKPT53[[#This Row],[C]]), "")</f>
        <v>0.22102564102564126</v>
      </c>
      <c r="G87" s="45" t="str">
        <f>IF(PKPT53[[#This Row],[G]]&lt;&gt;0,IF((OR(E87&gt;=$G$11, E87&lt;=$G$12)), "Outlier",PKPT53[[#This Row],[G]]), "")</f>
        <v/>
      </c>
      <c r="I87" s="1"/>
      <c r="J87" s="1"/>
      <c r="K87" s="1"/>
      <c r="L87" s="1"/>
      <c r="N87" s="1"/>
      <c r="O87" s="1"/>
      <c r="P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row>
    <row r="88" spans="1:100" ht="16">
      <c r="A88" s="103"/>
      <c r="B88" s="10">
        <f>'[1]Baseline Survey_KPT'!Z71</f>
        <v>616660415</v>
      </c>
      <c r="C88" s="15">
        <f>INDEX('[1]Baseline Survey_KPT'!IY:IY,MATCH(B88,'[1]Baseline Survey_KPT'!Z:Z,0))</f>
        <v>0.53142857142857158</v>
      </c>
      <c r="D88" s="104" t="str">
        <f>IF(LEN('[1]Project Survey_KPT'!F71)&gt;1,'[1]Project Survey_KPT'!F71,"")</f>
        <v/>
      </c>
      <c r="E88" s="21"/>
      <c r="F88" s="18">
        <f>IF(PKPT53[[#This Row],[C]]&lt;&gt;0,IF((OR(C88&gt;=$F$11, C88&lt;=$F$12)), "Outlier",PKPT53[[#This Row],[C]]), "")</f>
        <v>0.53142857142857158</v>
      </c>
      <c r="G88" s="45" t="str">
        <f>IF(PKPT53[[#This Row],[G]]&lt;&gt;0,IF((OR(E88&gt;=$G$11, E88&lt;=$G$12)), "Outlier",PKPT53[[#This Row],[G]]), "")</f>
        <v/>
      </c>
      <c r="I88" s="1"/>
      <c r="J88" s="1"/>
      <c r="K88" s="1"/>
      <c r="L88" s="1"/>
      <c r="N88" s="1"/>
      <c r="O88" s="1"/>
      <c r="P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row>
    <row r="89" spans="1:100" ht="16">
      <c r="A89" s="103"/>
      <c r="B89" s="10">
        <f>'[1]Baseline Survey_KPT'!Z72</f>
        <v>637027554</v>
      </c>
      <c r="C89" s="15">
        <f>INDEX('[1]Baseline Survey_KPT'!IY:IY,MATCH(B89,'[1]Baseline Survey_KPT'!Z:Z,0))</f>
        <v>0.36956521739130421</v>
      </c>
      <c r="D89" s="104" t="str">
        <f>IF(LEN('[1]Project Survey_KPT'!F72)&gt;1,'[1]Project Survey_KPT'!F72,"")</f>
        <v/>
      </c>
      <c r="E89" s="21"/>
      <c r="F89" s="18">
        <f>IF(PKPT53[[#This Row],[C]]&lt;&gt;0,IF((OR(C89&gt;=$F$11, C89&lt;=$F$12)), "Outlier",PKPT53[[#This Row],[C]]), "")</f>
        <v>0.36956521739130421</v>
      </c>
      <c r="G89" s="45" t="str">
        <f>IF(PKPT53[[#This Row],[G]]&lt;&gt;0,IF((OR(E89&gt;=$G$11, E89&lt;=$G$12)), "Outlier",PKPT53[[#This Row],[G]]), "")</f>
        <v/>
      </c>
      <c r="I89" s="1"/>
      <c r="J89" s="1"/>
      <c r="K89" s="1"/>
      <c r="L89" s="1"/>
      <c r="N89" s="1"/>
      <c r="O89" s="1"/>
      <c r="P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row>
    <row r="90" spans="1:100" ht="16">
      <c r="A90" s="103"/>
      <c r="B90" s="10">
        <f>'[1]Baseline Survey_KPT'!Z73</f>
        <v>634530064</v>
      </c>
      <c r="C90" s="15">
        <f>INDEX('[1]Baseline Survey_KPT'!IY:IY,MATCH(B90,'[1]Baseline Survey_KPT'!Z:Z,0))</f>
        <v>0.4295454545454544</v>
      </c>
      <c r="D90" s="104" t="str">
        <f>IF(LEN('[1]Project Survey_KPT'!F73)&gt;1,'[1]Project Survey_KPT'!F73,"")</f>
        <v/>
      </c>
      <c r="E90" s="21"/>
      <c r="F90" s="18">
        <f>IF(PKPT53[[#This Row],[C]]&lt;&gt;0,IF((OR(C90&gt;=$F$11, C90&lt;=$F$12)), "Outlier",PKPT53[[#This Row],[C]]), "")</f>
        <v>0.4295454545454544</v>
      </c>
      <c r="G90" s="45" t="str">
        <f>IF(PKPT53[[#This Row],[G]]&lt;&gt;0,IF((OR(E90&gt;=$G$11, E90&lt;=$G$12)), "Outlier",PKPT53[[#This Row],[G]]), "")</f>
        <v/>
      </c>
      <c r="I90" s="1"/>
      <c r="J90" s="1"/>
      <c r="K90" s="1"/>
      <c r="L90" s="1"/>
      <c r="N90" s="1"/>
      <c r="O90" s="1"/>
      <c r="P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row>
    <row r="91" spans="1:100" ht="16">
      <c r="A91" s="103"/>
      <c r="B91" s="10">
        <f>'[1]Baseline Survey_KPT'!Z74</f>
        <v>634044716</v>
      </c>
      <c r="C91" s="15">
        <f>INDEX('[1]Baseline Survey_KPT'!IY:IY,MATCH(B91,'[1]Baseline Survey_KPT'!Z:Z,0))</f>
        <v>0.6698924731182796</v>
      </c>
      <c r="D91" s="104" t="str">
        <f>IF(LEN('[1]Project Survey_KPT'!F74)&gt;1,'[1]Project Survey_KPT'!F74,"")</f>
        <v/>
      </c>
      <c r="E91" s="21"/>
      <c r="F91" s="18">
        <f>IF(PKPT53[[#This Row],[C]]&lt;&gt;0,IF((OR(C91&gt;=$F$11, C91&lt;=$F$12)), "Outlier",PKPT53[[#This Row],[C]]), "")</f>
        <v>0.6698924731182796</v>
      </c>
      <c r="G91" s="45" t="str">
        <f>IF(PKPT53[[#This Row],[G]]&lt;&gt;0,IF((OR(E91&gt;=$G$11, E91&lt;=$G$12)), "Outlier",PKPT53[[#This Row],[G]]), "")</f>
        <v/>
      </c>
      <c r="I91" s="1"/>
      <c r="J91" s="1"/>
      <c r="K91" s="1"/>
      <c r="L91" s="1"/>
      <c r="N91" s="1"/>
      <c r="O91" s="1"/>
      <c r="P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row>
    <row r="92" spans="1:100" ht="16">
      <c r="A92" s="103"/>
      <c r="B92" s="10">
        <f>'[1]Baseline Survey_KPT'!Z75</f>
        <v>615417202</v>
      </c>
      <c r="C92" s="15">
        <f>INDEX('[1]Baseline Survey_KPT'!IY:IY,MATCH(B92,'[1]Baseline Survey_KPT'!Z:Z,0))</f>
        <v>0.49999999999999994</v>
      </c>
      <c r="D92" s="104" t="str">
        <f>IF(LEN('[1]Project Survey_KPT'!F75)&gt;1,'[1]Project Survey_KPT'!F75,"")</f>
        <v/>
      </c>
      <c r="E92" s="21"/>
      <c r="F92" s="18">
        <f>IF(PKPT53[[#This Row],[C]]&lt;&gt;0,IF((OR(C92&gt;=$F$11, C92&lt;=$F$12)), "Outlier",PKPT53[[#This Row],[C]]), "")</f>
        <v>0.49999999999999994</v>
      </c>
      <c r="G92" s="45" t="str">
        <f>IF(PKPT53[[#This Row],[G]]&lt;&gt;0,IF((OR(E92&gt;=$G$11, E92&lt;=$G$12)), "Outlier",PKPT53[[#This Row],[G]]), "")</f>
        <v/>
      </c>
      <c r="I92" s="1"/>
      <c r="J92" s="1"/>
      <c r="K92" s="1"/>
      <c r="L92" s="1"/>
      <c r="N92" s="1"/>
      <c r="O92" s="1"/>
      <c r="P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row>
    <row r="93" spans="1:100" ht="16">
      <c r="A93" s="103"/>
      <c r="B93" s="10">
        <f>'[1]Baseline Survey_KPT'!Z76</f>
        <v>615686677</v>
      </c>
      <c r="C93" s="15">
        <f>INDEX('[1]Baseline Survey_KPT'!IY:IY,MATCH(B93,'[1]Baseline Survey_KPT'!Z:Z,0))</f>
        <v>0.81472868217054251</v>
      </c>
      <c r="D93" s="104" t="str">
        <f>IF(LEN('[1]Project Survey_KPT'!F76)&gt;1,'[1]Project Survey_KPT'!F76,"")</f>
        <v/>
      </c>
      <c r="E93" s="21"/>
      <c r="F93" s="18">
        <f>IF(PKPT53[[#This Row],[C]]&lt;&gt;0,IF((OR(C93&gt;=$F$11, C93&lt;=$F$12)), "Outlier",PKPT53[[#This Row],[C]]), "")</f>
        <v>0.81472868217054251</v>
      </c>
      <c r="G93" s="45" t="str">
        <f>IF(PKPT53[[#This Row],[G]]&lt;&gt;0,IF((OR(E93&gt;=$G$11, E93&lt;=$G$12)), "Outlier",PKPT53[[#This Row],[G]]), "")</f>
        <v/>
      </c>
      <c r="I93" s="1"/>
      <c r="J93" s="1"/>
      <c r="K93" s="1"/>
      <c r="L93" s="1"/>
      <c r="N93" s="1"/>
      <c r="O93" s="1"/>
      <c r="P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row>
    <row r="94" spans="1:100" ht="16">
      <c r="A94" s="103"/>
      <c r="B94" s="10">
        <f>'[1]Baseline Survey_KPT'!Z77</f>
        <v>615605828</v>
      </c>
      <c r="C94" s="15">
        <f>INDEX('[1]Baseline Survey_KPT'!IY:IY,MATCH(B94,'[1]Baseline Survey_KPT'!Z:Z,0))</f>
        <v>0.96201550387596901</v>
      </c>
      <c r="D94" s="104" t="str">
        <f>IF(LEN('[1]Project Survey_KPT'!F77)&gt;1,'[1]Project Survey_KPT'!F77,"")</f>
        <v/>
      </c>
      <c r="E94" s="21"/>
      <c r="F94" s="18">
        <f>IF(PKPT53[[#This Row],[C]]&lt;&gt;0,IF((OR(C94&gt;=$F$11, C94&lt;=$F$12)), "Outlier",PKPT53[[#This Row],[C]]), "")</f>
        <v>0.96201550387596901</v>
      </c>
      <c r="G94" s="45" t="str">
        <f>IF(PKPT53[[#This Row],[G]]&lt;&gt;0,IF((OR(E94&gt;=$G$11, E94&lt;=$G$12)), "Outlier",PKPT53[[#This Row],[G]]), "")</f>
        <v/>
      </c>
      <c r="I94" s="1"/>
      <c r="J94" s="1"/>
      <c r="K94" s="1"/>
      <c r="L94" s="1"/>
      <c r="N94" s="1"/>
      <c r="O94" s="1"/>
      <c r="P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row>
    <row r="95" spans="1:100" ht="16">
      <c r="A95" s="103"/>
      <c r="B95" s="10">
        <f>'[1]Baseline Survey_KPT'!Z78</f>
        <v>615701148</v>
      </c>
      <c r="C95" s="15">
        <f>INDEX('[1]Baseline Survey_KPT'!IY:IY,MATCH(B95,'[1]Baseline Survey_KPT'!Z:Z,0))</f>
        <v>0.52206572769953064</v>
      </c>
      <c r="D95" s="104" t="str">
        <f>IF(LEN('[1]Project Survey_KPT'!F78)&gt;1,'[1]Project Survey_KPT'!F78,"")</f>
        <v/>
      </c>
      <c r="E95" s="21"/>
      <c r="F95" s="18">
        <f>IF(PKPT53[[#This Row],[C]]&lt;&gt;0,IF((OR(C95&gt;=$F$11, C95&lt;=$F$12)), "Outlier",PKPT53[[#This Row],[C]]), "")</f>
        <v>0.52206572769953064</v>
      </c>
      <c r="G95" s="45" t="str">
        <f>IF(PKPT53[[#This Row],[G]]&lt;&gt;0,IF((OR(E95&gt;=$G$11, E95&lt;=$G$12)), "Outlier",PKPT53[[#This Row],[G]]), "")</f>
        <v/>
      </c>
      <c r="I95" s="1"/>
      <c r="J95" s="1"/>
      <c r="K95" s="1"/>
      <c r="L95" s="1"/>
      <c r="N95" s="1"/>
      <c r="O95" s="1"/>
      <c r="P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row>
    <row r="96" spans="1:100" ht="16">
      <c r="A96" s="103"/>
      <c r="B96" s="10">
        <f>'[1]Baseline Survey_KPT'!Z79</f>
        <v>612502478</v>
      </c>
      <c r="C96" s="15">
        <f>INDEX('[1]Baseline Survey_KPT'!IY:IY,MATCH(B96,'[1]Baseline Survey_KPT'!Z:Z,0))</f>
        <v>1.2309523809523808</v>
      </c>
      <c r="D96" s="104" t="str">
        <f>IF(LEN('[1]Project Survey_KPT'!F79)&gt;1,'[1]Project Survey_KPT'!F79,"")</f>
        <v/>
      </c>
      <c r="E96" s="21"/>
      <c r="F96" s="18" t="str">
        <f>IF(PKPT53[[#This Row],[C]]&lt;&gt;0,IF((OR(C96&gt;=$F$11, C96&lt;=$F$12)), "Outlier",PKPT53[[#This Row],[C]]), "")</f>
        <v>Outlier</v>
      </c>
      <c r="G96" s="45" t="str">
        <f>IF(PKPT53[[#This Row],[G]]&lt;&gt;0,IF((OR(E96&gt;=$G$11, E96&lt;=$G$12)), "Outlier",PKPT53[[#This Row],[G]]), "")</f>
        <v/>
      </c>
      <c r="I96" s="1"/>
      <c r="J96" s="1"/>
      <c r="K96" s="1"/>
      <c r="L96" s="1"/>
      <c r="N96" s="1"/>
      <c r="O96" s="1"/>
      <c r="P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row>
    <row r="97" spans="1:100" ht="16">
      <c r="A97" s="103"/>
      <c r="B97" s="10">
        <f>'[1]Baseline Survey_KPT'!Z80</f>
        <v>615138030</v>
      </c>
      <c r="C97" s="15">
        <f>INDEX('[1]Baseline Survey_KPT'!IY:IY,MATCH(B97,'[1]Baseline Survey_KPT'!Z:Z,0))</f>
        <v>1.324074074074074</v>
      </c>
      <c r="D97" s="104" t="str">
        <f>IF(LEN('[1]Project Survey_KPT'!F80)&gt;1,'[1]Project Survey_KPT'!F80,"")</f>
        <v/>
      </c>
      <c r="E97" s="21"/>
      <c r="F97" s="18" t="str">
        <f>IF(PKPT53[[#This Row],[C]]&lt;&gt;0,IF((OR(C97&gt;=$F$11, C97&lt;=$F$12)), "Outlier",PKPT53[[#This Row],[C]]), "")</f>
        <v>Outlier</v>
      </c>
      <c r="G97" s="45" t="str">
        <f>IF(PKPT53[[#This Row],[G]]&lt;&gt;0,IF((OR(E97&gt;=$G$11, E97&lt;=$G$12)), "Outlier",PKPT53[[#This Row],[G]]), "")</f>
        <v/>
      </c>
      <c r="I97" s="1"/>
      <c r="J97" s="1"/>
      <c r="K97" s="1"/>
      <c r="L97" s="1"/>
      <c r="N97" s="1"/>
      <c r="O97" s="1"/>
      <c r="P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row>
    <row r="98" spans="1:100" ht="16">
      <c r="A98" s="103"/>
      <c r="B98" s="10">
        <f>'[1]Baseline Survey_KPT'!Z81</f>
        <v>617353353</v>
      </c>
      <c r="C98" s="15">
        <f>INDEX('[1]Baseline Survey_KPT'!IY:IY,MATCH(B98,'[1]Baseline Survey_KPT'!Z:Z,0))</f>
        <v>1.2017543859649122</v>
      </c>
      <c r="D98" s="104" t="str">
        <f>IF(LEN('[1]Project Survey_KPT'!F81)&gt;1,'[1]Project Survey_KPT'!F81,"")</f>
        <v/>
      </c>
      <c r="E98" s="21"/>
      <c r="F98" s="18" t="str">
        <f>IF(PKPT53[[#This Row],[C]]&lt;&gt;0,IF((OR(C98&gt;=$F$11, C98&lt;=$F$12)), "Outlier",PKPT53[[#This Row],[C]]), "")</f>
        <v>Outlier</v>
      </c>
      <c r="G98" s="45" t="str">
        <f>IF(PKPT53[[#This Row],[G]]&lt;&gt;0,IF((OR(E98&gt;=$G$11, E98&lt;=$G$12)), "Outlier",PKPT53[[#This Row],[G]]), "")</f>
        <v/>
      </c>
      <c r="I98" s="1"/>
      <c r="J98" s="1"/>
      <c r="K98" s="1"/>
      <c r="L98" s="1"/>
      <c r="N98" s="1"/>
      <c r="O98" s="1"/>
      <c r="P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row>
    <row r="99" spans="1:100" ht="16">
      <c r="A99" s="103"/>
      <c r="B99" s="10">
        <f>'[1]Baseline Survey_KPT'!Z82</f>
        <v>615389557</v>
      </c>
      <c r="C99" s="15">
        <f>INDEX('[1]Baseline Survey_KPT'!IY:IY,MATCH(B99,'[1]Baseline Survey_KPT'!Z:Z,0))</f>
        <v>0.59637681159420297</v>
      </c>
      <c r="D99" s="104" t="str">
        <f>IF(LEN('[1]Project Survey_KPT'!F82)&gt;1,'[1]Project Survey_KPT'!F82,"")</f>
        <v/>
      </c>
      <c r="E99" s="21"/>
      <c r="F99" s="18">
        <f>IF(PKPT53[[#This Row],[C]]&lt;&gt;0,IF((OR(C99&gt;=$F$11, C99&lt;=$F$12)), "Outlier",PKPT53[[#This Row],[C]]), "")</f>
        <v>0.59637681159420297</v>
      </c>
      <c r="G99" s="45" t="str">
        <f>IF(PKPT53[[#This Row],[G]]&lt;&gt;0,IF((OR(E99&gt;=$G$11, E99&lt;=$G$12)), "Outlier",PKPT53[[#This Row],[G]]), "")</f>
        <v/>
      </c>
      <c r="I99" s="1"/>
      <c r="J99" s="1"/>
      <c r="K99" s="1"/>
      <c r="L99" s="1"/>
      <c r="N99" s="1"/>
      <c r="O99" s="1"/>
      <c r="P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row>
    <row r="100" spans="1:100" ht="16">
      <c r="A100" s="103"/>
      <c r="B100" s="10">
        <f>'[1]Baseline Survey_KPT'!Z83</f>
        <v>612369286</v>
      </c>
      <c r="C100" s="15">
        <f>INDEX('[1]Baseline Survey_KPT'!IY:IY,MATCH(B100,'[1]Baseline Survey_KPT'!Z:Z,0))</f>
        <v>0.88985507246376805</v>
      </c>
      <c r="D100" s="104" t="str">
        <f>IF(LEN('[1]Project Survey_KPT'!F83)&gt;1,'[1]Project Survey_KPT'!F83,"")</f>
        <v/>
      </c>
      <c r="E100" s="21"/>
      <c r="F100" s="18">
        <f>IF(PKPT53[[#This Row],[C]]&lt;&gt;0,IF((OR(C100&gt;=$F$11, C100&lt;=$F$12)), "Outlier",PKPT53[[#This Row],[C]]), "")</f>
        <v>0.88985507246376805</v>
      </c>
      <c r="G100" s="45" t="str">
        <f>IF(PKPT53[[#This Row],[G]]&lt;&gt;0,IF((OR(E100&gt;=$G$11, E100&lt;=$G$12)), "Outlier",PKPT53[[#This Row],[G]]), "")</f>
        <v/>
      </c>
      <c r="I100" s="1"/>
      <c r="J100" s="1"/>
      <c r="K100" s="1"/>
      <c r="L100" s="1"/>
      <c r="N100" s="1"/>
      <c r="O100" s="1"/>
      <c r="P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row>
    <row r="101" spans="1:100" ht="16">
      <c r="A101" s="103"/>
      <c r="B101" s="10">
        <f>'[1]Baseline Survey_KPT'!Z84</f>
        <v>618001806</v>
      </c>
      <c r="C101" s="15">
        <f>INDEX('[1]Baseline Survey_KPT'!IY:IY,MATCH(B101,'[1]Baseline Survey_KPT'!Z:Z,0))</f>
        <v>0.67777777777777792</v>
      </c>
      <c r="D101" s="104" t="str">
        <f>IF(LEN('[1]Project Survey_KPT'!F84)&gt;1,'[1]Project Survey_KPT'!F84,"")</f>
        <v/>
      </c>
      <c r="E101" s="21"/>
      <c r="F101" s="18">
        <f>IF(PKPT53[[#This Row],[C]]&lt;&gt;0,IF((OR(C101&gt;=$F$11, C101&lt;=$F$12)), "Outlier",PKPT53[[#This Row],[C]]), "")</f>
        <v>0.67777777777777792</v>
      </c>
      <c r="G101" s="45" t="str">
        <f>IF(PKPT53[[#This Row],[G]]&lt;&gt;0,IF((OR(E101&gt;=$G$11, E101&lt;=$G$12)), "Outlier",PKPT53[[#This Row],[G]]), "")</f>
        <v/>
      </c>
      <c r="I101" s="1"/>
      <c r="J101" s="1"/>
      <c r="K101" s="1"/>
      <c r="L101" s="1"/>
      <c r="N101" s="1"/>
      <c r="O101" s="1"/>
      <c r="P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row>
    <row r="102" spans="1:100" ht="16">
      <c r="A102" s="103"/>
      <c r="B102" s="10">
        <f>'[1]Baseline Survey_KPT'!Z85</f>
        <v>615593387</v>
      </c>
      <c r="C102" s="15">
        <f>INDEX('[1]Baseline Survey_KPT'!IY:IY,MATCH(B102,'[1]Baseline Survey_KPT'!Z:Z,0))</f>
        <v>0.52810457516339859</v>
      </c>
      <c r="D102" s="104" t="str">
        <f>IF(LEN('[1]Project Survey_KPT'!F85)&gt;1,'[1]Project Survey_KPT'!F85,"")</f>
        <v/>
      </c>
      <c r="E102" s="21"/>
      <c r="F102" s="18">
        <f>IF(PKPT53[[#This Row],[C]]&lt;&gt;0,IF((OR(C102&gt;=$F$11, C102&lt;=$F$12)), "Outlier",PKPT53[[#This Row],[C]]), "")</f>
        <v>0.52810457516339859</v>
      </c>
      <c r="G102" s="45" t="str">
        <f>IF(PKPT53[[#This Row],[G]]&lt;&gt;0,IF((OR(E102&gt;=$G$11, E102&lt;=$G$12)), "Outlier",PKPT53[[#This Row],[G]]), "")</f>
        <v/>
      </c>
      <c r="I102" s="1"/>
      <c r="J102" s="1"/>
      <c r="K102" s="1"/>
      <c r="L102" s="1"/>
      <c r="N102" s="1"/>
      <c r="O102" s="1"/>
      <c r="P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row>
    <row r="103" spans="1:100" ht="16">
      <c r="A103" s="103"/>
      <c r="B103" s="10">
        <f>'[1]Baseline Survey_KPT'!Z86</f>
        <v>617048777</v>
      </c>
      <c r="C103" s="15">
        <f>INDEX('[1]Baseline Survey_KPT'!IY:IY,MATCH(B103,'[1]Baseline Survey_KPT'!Z:Z,0))</f>
        <v>0.58333333333333315</v>
      </c>
      <c r="D103" s="104" t="str">
        <f>IF(LEN('[1]Project Survey_KPT'!F86)&gt;1,'[1]Project Survey_KPT'!F86,"")</f>
        <v/>
      </c>
      <c r="E103" s="21"/>
      <c r="F103" s="18">
        <f>IF(PKPT53[[#This Row],[C]]&lt;&gt;0,IF((OR(C103&gt;=$F$11, C103&lt;=$F$12)), "Outlier",PKPT53[[#This Row],[C]]), "")</f>
        <v>0.58333333333333315</v>
      </c>
      <c r="G103" s="45" t="str">
        <f>IF(PKPT53[[#This Row],[G]]&lt;&gt;0,IF((OR(E103&gt;=$G$11, E103&lt;=$G$12)), "Outlier",PKPT53[[#This Row],[G]]), "")</f>
        <v/>
      </c>
      <c r="I103" s="1"/>
      <c r="J103" s="1"/>
      <c r="K103" s="1"/>
      <c r="L103" s="1"/>
      <c r="N103" s="1"/>
      <c r="O103" s="1"/>
      <c r="P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row>
    <row r="104" spans="1:100" ht="16">
      <c r="A104" s="103"/>
      <c r="B104" s="10">
        <f>'[1]Baseline Survey_KPT'!Z87</f>
        <v>615115174</v>
      </c>
      <c r="C104" s="15">
        <f>INDEX('[1]Baseline Survey_KPT'!IY:IY,MATCH(B104,'[1]Baseline Survey_KPT'!Z:Z,0))</f>
        <v>0.17721518987341767</v>
      </c>
      <c r="D104" s="104" t="str">
        <f>IF(LEN('[1]Project Survey_KPT'!F87)&gt;1,'[1]Project Survey_KPT'!F87,"")</f>
        <v/>
      </c>
      <c r="E104" s="21"/>
      <c r="F104" s="18">
        <f>IF(PKPT53[[#This Row],[C]]&lt;&gt;0,IF((OR(C104&gt;=$F$11, C104&lt;=$F$12)), "Outlier",PKPT53[[#This Row],[C]]), "")</f>
        <v>0.17721518987341767</v>
      </c>
      <c r="G104" s="45" t="str">
        <f>IF(PKPT53[[#This Row],[G]]&lt;&gt;0,IF((OR(E104&gt;=$G$11, E104&lt;=$G$12)), "Outlier",PKPT53[[#This Row],[G]]), "")</f>
        <v/>
      </c>
      <c r="I104" s="1"/>
      <c r="J104" s="1"/>
      <c r="K104" s="1"/>
      <c r="L104" s="1"/>
      <c r="N104" s="1"/>
      <c r="O104" s="1"/>
      <c r="P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row>
    <row r="105" spans="1:100" ht="16">
      <c r="A105" s="103"/>
      <c r="B105" s="10">
        <f>'[1]Baseline Survey_KPT'!Z88</f>
        <v>612621063</v>
      </c>
      <c r="C105" s="15">
        <f>INDEX('[1]Baseline Survey_KPT'!IY:IY,MATCH(B105,'[1]Baseline Survey_KPT'!Z:Z,0))</f>
        <v>0.64347826086956517</v>
      </c>
      <c r="D105" s="104" t="str">
        <f>IF(LEN('[1]Project Survey_KPT'!F88)&gt;1,'[1]Project Survey_KPT'!F88,"")</f>
        <v/>
      </c>
      <c r="E105" s="21"/>
      <c r="F105" s="18">
        <f>IF(PKPT53[[#This Row],[C]]&lt;&gt;0,IF((OR(C105&gt;=$F$11, C105&lt;=$F$12)), "Outlier",PKPT53[[#This Row],[C]]), "")</f>
        <v>0.64347826086956517</v>
      </c>
      <c r="G105" s="45" t="str">
        <f>IF(PKPT53[[#This Row],[G]]&lt;&gt;0,IF((OR(E105&gt;=$G$11, E105&lt;=$G$12)), "Outlier",PKPT53[[#This Row],[G]]), "")</f>
        <v/>
      </c>
      <c r="I105" s="1"/>
      <c r="J105" s="1"/>
      <c r="K105" s="1"/>
      <c r="L105" s="1"/>
      <c r="N105" s="1"/>
      <c r="O105" s="1"/>
      <c r="P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row>
    <row r="106" spans="1:100" ht="16">
      <c r="A106" s="103"/>
      <c r="B106" s="10">
        <f>'[1]Baseline Survey_KPT'!Z89</f>
        <v>615005809</v>
      </c>
      <c r="C106" s="15">
        <f>INDEX('[1]Baseline Survey_KPT'!IY:IY,MATCH(B106,'[1]Baseline Survey_KPT'!Z:Z,0))</f>
        <v>0.68888888888888899</v>
      </c>
      <c r="D106" s="104" t="str">
        <f>IF(LEN('[1]Project Survey_KPT'!F89)&gt;1,'[1]Project Survey_KPT'!F89,"")</f>
        <v/>
      </c>
      <c r="E106" s="21"/>
      <c r="F106" s="18">
        <f>IF(PKPT53[[#This Row],[C]]&lt;&gt;0,IF((OR(C106&gt;=$F$11, C106&lt;=$F$12)), "Outlier",PKPT53[[#This Row],[C]]), "")</f>
        <v>0.68888888888888899</v>
      </c>
      <c r="G106" s="45" t="str">
        <f>IF(PKPT53[[#This Row],[G]]&lt;&gt;0,IF((OR(E106&gt;=$G$11, E106&lt;=$G$12)), "Outlier",PKPT53[[#This Row],[G]]), "")</f>
        <v/>
      </c>
      <c r="I106" s="1"/>
      <c r="J106" s="1"/>
      <c r="K106" s="1"/>
      <c r="L106" s="1"/>
      <c r="N106" s="1"/>
      <c r="O106" s="1"/>
      <c r="P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row>
    <row r="107" spans="1:100" ht="16">
      <c r="A107" s="103"/>
      <c r="B107" s="10">
        <f>'[1]Baseline Survey_KPT'!Z90</f>
        <v>615854225</v>
      </c>
      <c r="C107" s="15">
        <f>INDEX('[1]Baseline Survey_KPT'!IY:IY,MATCH(B107,'[1]Baseline Survey_KPT'!Z:Z,0))</f>
        <v>0.3968992248062016</v>
      </c>
      <c r="D107" s="104" t="str">
        <f>IF(LEN('[1]Project Survey_KPT'!F90)&gt;1,'[1]Project Survey_KPT'!F90,"")</f>
        <v/>
      </c>
      <c r="E107" s="21"/>
      <c r="F107" s="18">
        <f>IF(PKPT53[[#This Row],[C]]&lt;&gt;0,IF((OR(C107&gt;=$F$11, C107&lt;=$F$12)), "Outlier",PKPT53[[#This Row],[C]]), "")</f>
        <v>0.3968992248062016</v>
      </c>
      <c r="G107" s="45" t="str">
        <f>IF(PKPT53[[#This Row],[G]]&lt;&gt;0,IF((OR(E107&gt;=$G$11, E107&lt;=$G$12)), "Outlier",PKPT53[[#This Row],[G]]), "")</f>
        <v/>
      </c>
      <c r="I107" s="1"/>
      <c r="J107" s="1"/>
      <c r="K107" s="1"/>
      <c r="L107" s="1"/>
      <c r="N107" s="1"/>
      <c r="O107" s="1"/>
      <c r="P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row>
    <row r="108" spans="1:100" ht="16">
      <c r="A108" s="103"/>
      <c r="B108" s="10">
        <f>'[1]Baseline Survey_KPT'!Z91</f>
        <v>615969402</v>
      </c>
      <c r="C108" s="15">
        <f>INDEX('[1]Baseline Survey_KPT'!IY:IY,MATCH(B108,'[1]Baseline Survey_KPT'!Z:Z,0))</f>
        <v>0.38364779874213834</v>
      </c>
      <c r="D108" s="104" t="str">
        <f>IF(LEN('[1]Project Survey_KPT'!F91)&gt;1,'[1]Project Survey_KPT'!F91,"")</f>
        <v/>
      </c>
      <c r="E108" s="21"/>
      <c r="F108" s="18">
        <f>IF(PKPT53[[#This Row],[C]]&lt;&gt;0,IF((OR(C108&gt;=$F$11, C108&lt;=$F$12)), "Outlier",PKPT53[[#This Row],[C]]), "")</f>
        <v>0.38364779874213834</v>
      </c>
      <c r="G108" s="45" t="str">
        <f>IF(PKPT53[[#This Row],[G]]&lt;&gt;0,IF((OR(E108&gt;=$G$11, E108&lt;=$G$12)), "Outlier",PKPT53[[#This Row],[G]]), "")</f>
        <v/>
      </c>
      <c r="I108" s="1"/>
      <c r="J108" s="1"/>
      <c r="K108" s="1"/>
      <c r="L108" s="1"/>
      <c r="N108" s="1"/>
      <c r="O108" s="1"/>
      <c r="P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row>
    <row r="109" spans="1:100" ht="16">
      <c r="A109" s="103"/>
      <c r="B109" s="10">
        <f>'[1]Baseline Survey_KPT'!Z92</f>
        <v>616061644</v>
      </c>
      <c r="C109" s="15">
        <f>INDEX('[1]Baseline Survey_KPT'!IY:IY,MATCH(B109,'[1]Baseline Survey_KPT'!Z:Z,0))</f>
        <v>0.39166666666666672</v>
      </c>
      <c r="D109" s="104" t="str">
        <f>IF(LEN('[1]Project Survey_KPT'!F92)&gt;1,'[1]Project Survey_KPT'!F92,"")</f>
        <v/>
      </c>
      <c r="E109" s="21"/>
      <c r="F109" s="18">
        <f>IF(PKPT53[[#This Row],[C]]&lt;&gt;0,IF((OR(C109&gt;=$F$11, C109&lt;=$F$12)), "Outlier",PKPT53[[#This Row],[C]]), "")</f>
        <v>0.39166666666666672</v>
      </c>
      <c r="G109" s="45" t="str">
        <f>IF(PKPT53[[#This Row],[G]]&lt;&gt;0,IF((OR(E109&gt;=$G$11, E109&lt;=$G$12)), "Outlier",PKPT53[[#This Row],[G]]), "")</f>
        <v/>
      </c>
      <c r="I109" s="1"/>
      <c r="J109" s="1"/>
      <c r="K109" s="1"/>
      <c r="L109" s="1"/>
      <c r="N109" s="1"/>
      <c r="O109" s="1"/>
      <c r="P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row>
    <row r="110" spans="1:100" ht="16">
      <c r="A110" s="103"/>
      <c r="B110" s="10">
        <f>'[1]Baseline Survey_KPT'!Z93</f>
        <v>615610135</v>
      </c>
      <c r="C110" s="15">
        <f>INDEX('[1]Baseline Survey_KPT'!IY:IY,MATCH(B110,'[1]Baseline Survey_KPT'!Z:Z,0))</f>
        <v>0.21772151898734177</v>
      </c>
      <c r="D110" s="104" t="str">
        <f>IF(LEN('[1]Project Survey_KPT'!F93)&gt;1,'[1]Project Survey_KPT'!F93,"")</f>
        <v/>
      </c>
      <c r="E110" s="21"/>
      <c r="F110" s="18">
        <f>IF(PKPT53[[#This Row],[C]]&lt;&gt;0,IF((OR(C110&gt;=$F$11, C110&lt;=$F$12)), "Outlier",PKPT53[[#This Row],[C]]), "")</f>
        <v>0.21772151898734177</v>
      </c>
      <c r="G110" s="45" t="str">
        <f>IF(PKPT53[[#This Row],[G]]&lt;&gt;0,IF((OR(E110&gt;=$G$11, E110&lt;=$G$12)), "Outlier",PKPT53[[#This Row],[G]]), "")</f>
        <v/>
      </c>
      <c r="I110" s="1"/>
      <c r="J110" s="1"/>
      <c r="K110" s="1"/>
      <c r="L110" s="1"/>
      <c r="N110" s="1"/>
      <c r="O110" s="1"/>
      <c r="P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row>
    <row r="111" spans="1:100" ht="16">
      <c r="A111" s="103"/>
      <c r="B111" s="10">
        <f>'[1]Baseline Survey_KPT'!Z94</f>
        <v>618421917</v>
      </c>
      <c r="C111" s="15">
        <f>INDEX('[1]Baseline Survey_KPT'!IY:IY,MATCH(B111,'[1]Baseline Survey_KPT'!Z:Z,0))</f>
        <v>0.77619047619047621</v>
      </c>
      <c r="D111" s="104" t="str">
        <f>IF(LEN('[1]Project Survey_KPT'!F94)&gt;1,'[1]Project Survey_KPT'!F94,"")</f>
        <v/>
      </c>
      <c r="E111" s="21"/>
      <c r="F111" s="18">
        <f>IF(PKPT53[[#This Row],[C]]&lt;&gt;0,IF((OR(C111&gt;=$F$11, C111&lt;=$F$12)), "Outlier",PKPT53[[#This Row],[C]]), "")</f>
        <v>0.77619047619047621</v>
      </c>
      <c r="G111" s="45" t="str">
        <f>IF(PKPT53[[#This Row],[G]]&lt;&gt;0,IF((OR(E111&gt;=$G$11, E111&lt;=$G$12)), "Outlier",PKPT53[[#This Row],[G]]), "")</f>
        <v/>
      </c>
      <c r="I111" s="1"/>
      <c r="J111" s="1"/>
      <c r="K111" s="1"/>
      <c r="L111" s="1"/>
      <c r="N111" s="1"/>
      <c r="O111" s="1"/>
      <c r="P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row>
    <row r="112" spans="1:100" ht="16">
      <c r="A112" s="103"/>
      <c r="B112" s="10">
        <f>'[1]Baseline Survey_KPT'!Z95</f>
        <v>612575792</v>
      </c>
      <c r="C112" s="15">
        <f>INDEX('[1]Baseline Survey_KPT'!IY:IY,MATCH(B112,'[1]Baseline Survey_KPT'!Z:Z,0))</f>
        <v>0.27322404371584702</v>
      </c>
      <c r="D112" s="104" t="str">
        <f>IF(LEN('[1]Project Survey_KPT'!F95)&gt;1,'[1]Project Survey_KPT'!F95,"")</f>
        <v/>
      </c>
      <c r="E112" s="21"/>
      <c r="F112" s="18">
        <f>IF(PKPT53[[#This Row],[C]]&lt;&gt;0,IF((OR(C112&gt;=$F$11, C112&lt;=$F$12)), "Outlier",PKPT53[[#This Row],[C]]), "")</f>
        <v>0.27322404371584702</v>
      </c>
      <c r="G112" s="45" t="str">
        <f>IF(PKPT53[[#This Row],[G]]&lt;&gt;0,IF((OR(E112&gt;=$G$11, E112&lt;=$G$12)), "Outlier",PKPT53[[#This Row],[G]]), "")</f>
        <v/>
      </c>
      <c r="I112" s="1"/>
      <c r="J112" s="1"/>
      <c r="K112" s="1"/>
      <c r="L112" s="1"/>
      <c r="N112" s="1"/>
      <c r="O112" s="1"/>
      <c r="P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row>
    <row r="113" spans="1:100" ht="16">
      <c r="A113" s="103"/>
      <c r="B113" s="10">
        <f>'[1]Baseline Survey_KPT'!Z96</f>
        <v>619813184</v>
      </c>
      <c r="C113" s="15">
        <f>INDEX('[1]Baseline Survey_KPT'!IY:IY,MATCH(B113,'[1]Baseline Survey_KPT'!Z:Z,0))</f>
        <v>0.43525641025641032</v>
      </c>
      <c r="D113" s="104" t="str">
        <f>IF(LEN('[1]Project Survey_KPT'!F96)&gt;1,'[1]Project Survey_KPT'!F96,"")</f>
        <v/>
      </c>
      <c r="E113" s="21"/>
      <c r="F113" s="18">
        <f>IF(PKPT53[[#This Row],[C]]&lt;&gt;0,IF((OR(C113&gt;=$F$11, C113&lt;=$F$12)), "Outlier",PKPT53[[#This Row],[C]]), "")</f>
        <v>0.43525641025641032</v>
      </c>
      <c r="G113" s="45" t="str">
        <f>IF(PKPT53[[#This Row],[G]]&lt;&gt;0,IF((OR(E113&gt;=$G$11, E113&lt;=$G$12)), "Outlier",PKPT53[[#This Row],[G]]), "")</f>
        <v/>
      </c>
      <c r="I113" s="1"/>
      <c r="J113" s="1"/>
      <c r="K113" s="1"/>
      <c r="L113" s="1"/>
      <c r="N113" s="1"/>
      <c r="O113" s="1"/>
      <c r="P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row>
    <row r="114" spans="1:100" ht="16">
      <c r="A114" s="103"/>
      <c r="B114" s="10">
        <f>'[1]Baseline Survey_KPT'!Z97</f>
        <v>618012780</v>
      </c>
      <c r="C114" s="15">
        <f>INDEX('[1]Baseline Survey_KPT'!IY:IY,MATCH(B114,'[1]Baseline Survey_KPT'!Z:Z,0))</f>
        <v>0.31969696969696976</v>
      </c>
      <c r="D114" s="104" t="str">
        <f>IF(LEN('[1]Project Survey_KPT'!F97)&gt;1,'[1]Project Survey_KPT'!F97,"")</f>
        <v/>
      </c>
      <c r="E114" s="21"/>
      <c r="F114" s="18">
        <f>IF(PKPT53[[#This Row],[C]]&lt;&gt;0,IF((OR(C114&gt;=$F$11, C114&lt;=$F$12)), "Outlier",PKPT53[[#This Row],[C]]), "")</f>
        <v>0.31969696969696976</v>
      </c>
      <c r="G114" s="45" t="str">
        <f>IF(PKPT53[[#This Row],[G]]&lt;&gt;0,IF((OR(E114&gt;=$G$11, E114&lt;=$G$12)), "Outlier",PKPT53[[#This Row],[G]]), "")</f>
        <v/>
      </c>
      <c r="I114" s="1"/>
      <c r="J114" s="1"/>
      <c r="K114" s="1"/>
      <c r="L114" s="1"/>
      <c r="N114" s="1"/>
      <c r="O114" s="1"/>
      <c r="P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row>
    <row r="115" spans="1:100" ht="16">
      <c r="A115" s="103"/>
      <c r="B115" s="10">
        <f>'[1]Baseline Survey_KPT'!Z98</f>
        <v>615500437</v>
      </c>
      <c r="C115" s="15">
        <f>INDEX('[1]Baseline Survey_KPT'!IY:IY,MATCH(B115,'[1]Baseline Survey_KPT'!Z:Z,0))</f>
        <v>0.29166666666666663</v>
      </c>
      <c r="D115" s="104" t="str">
        <f>IF(LEN('[1]Project Survey_KPT'!F98)&gt;1,'[1]Project Survey_KPT'!F98,"")</f>
        <v/>
      </c>
      <c r="E115" s="21"/>
      <c r="F115" s="18">
        <f>IF(PKPT53[[#This Row],[C]]&lt;&gt;0,IF((OR(C115&gt;=$F$11, C115&lt;=$F$12)), "Outlier",PKPT53[[#This Row],[C]]), "")</f>
        <v>0.29166666666666663</v>
      </c>
      <c r="G115" s="45" t="str">
        <f>IF(PKPT53[[#This Row],[G]]&lt;&gt;0,IF((OR(E115&gt;=$G$11, E115&lt;=$G$12)), "Outlier",PKPT53[[#This Row],[G]]), "")</f>
        <v/>
      </c>
      <c r="I115" s="1"/>
      <c r="J115" s="1"/>
      <c r="K115" s="1"/>
      <c r="L115" s="1"/>
      <c r="N115" s="1"/>
      <c r="O115" s="1"/>
      <c r="P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row>
    <row r="116" spans="1:100" ht="16">
      <c r="A116" s="103"/>
      <c r="B116" s="10">
        <f>'[1]Baseline Survey_KPT'!Z99</f>
        <v>616108608</v>
      </c>
      <c r="C116" s="15">
        <f>INDEX('[1]Baseline Survey_KPT'!IY:IY,MATCH(B116,'[1]Baseline Survey_KPT'!Z:Z,0))</f>
        <v>1.2280000000000002</v>
      </c>
      <c r="D116" s="104" t="str">
        <f>IF(LEN('[1]Project Survey_KPT'!F99)&gt;1,'[1]Project Survey_KPT'!F99,"")</f>
        <v/>
      </c>
      <c r="E116" s="21"/>
      <c r="F116" s="18" t="str">
        <f>IF(PKPT53[[#This Row],[C]]&lt;&gt;0,IF((OR(C116&gt;=$F$11, C116&lt;=$F$12)), "Outlier",PKPT53[[#This Row],[C]]), "")</f>
        <v>Outlier</v>
      </c>
      <c r="G116" s="45" t="str">
        <f>IF(PKPT53[[#This Row],[G]]&lt;&gt;0,IF((OR(E116&gt;=$G$11, E116&lt;=$G$12)), "Outlier",PKPT53[[#This Row],[G]]), "")</f>
        <v/>
      </c>
      <c r="I116" s="1"/>
      <c r="J116" s="1"/>
      <c r="K116" s="1"/>
      <c r="L116" s="1"/>
      <c r="N116" s="1"/>
      <c r="O116" s="1"/>
      <c r="P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row>
    <row r="117" spans="1:100" ht="16">
      <c r="A117" s="103"/>
      <c r="B117" s="10">
        <f>'[1]Baseline Survey_KPT'!Z100</f>
        <v>617984630</v>
      </c>
      <c r="C117" s="15">
        <f>INDEX('[1]Baseline Survey_KPT'!IY:IY,MATCH(B117,'[1]Baseline Survey_KPT'!Z:Z,0))</f>
        <v>0.86</v>
      </c>
      <c r="D117" s="104" t="str">
        <f>IF(LEN('[1]Project Survey_KPT'!F100)&gt;1,'[1]Project Survey_KPT'!F100,"")</f>
        <v/>
      </c>
      <c r="E117" s="21"/>
      <c r="F117" s="18">
        <f>IF(PKPT53[[#This Row],[C]]&lt;&gt;0,IF((OR(C117&gt;=$F$11, C117&lt;=$F$12)), "Outlier",PKPT53[[#This Row],[C]]), "")</f>
        <v>0.86</v>
      </c>
      <c r="G117" s="45" t="str">
        <f>IF(PKPT53[[#This Row],[G]]&lt;&gt;0,IF((OR(E117&gt;=$G$11, E117&lt;=$G$12)), "Outlier",PKPT53[[#This Row],[G]]), "")</f>
        <v/>
      </c>
      <c r="N117" s="1"/>
      <c r="O117" s="1"/>
      <c r="P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row>
    <row r="118" spans="1:100" ht="16">
      <c r="A118" s="103"/>
      <c r="B118" s="10">
        <f>'[1]Baseline Survey_KPT'!Z101</f>
        <v>616921732</v>
      </c>
      <c r="C118" s="15">
        <f>INDEX('[1]Baseline Survey_KPT'!IY:IY,MATCH(B118,'[1]Baseline Survey_KPT'!Z:Z,0))</f>
        <v>0.36666666666666664</v>
      </c>
      <c r="D118" s="104" t="str">
        <f>IF(LEN('[1]Project Survey_KPT'!F101)&gt;1,'[1]Project Survey_KPT'!F101,"")</f>
        <v/>
      </c>
      <c r="E118" s="21"/>
      <c r="F118" s="18">
        <f>IF(PKPT53[[#This Row],[C]]&lt;&gt;0,IF((OR(C118&gt;=$F$11, C118&lt;=$F$12)), "Outlier",PKPT53[[#This Row],[C]]), "")</f>
        <v>0.36666666666666664</v>
      </c>
      <c r="G118" s="45" t="str">
        <f>IF(PKPT53[[#This Row],[G]]&lt;&gt;0,IF((OR(E118&gt;=$G$11, E118&lt;=$G$12)), "Outlier",PKPT53[[#This Row],[G]]), "")</f>
        <v/>
      </c>
      <c r="N118" s="1"/>
      <c r="O118" s="1"/>
      <c r="P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row>
    <row r="119" spans="1:100" ht="16">
      <c r="A119" s="103"/>
      <c r="B119" s="10">
        <f>'[1]Baseline Survey_KPT'!Z102</f>
        <v>618261029</v>
      </c>
      <c r="C119" s="15">
        <f>INDEX('[1]Baseline Survey_KPT'!IY:IY,MATCH(B119,'[1]Baseline Survey_KPT'!Z:Z,0))</f>
        <v>0.30396825396825394</v>
      </c>
      <c r="D119" s="104" t="str">
        <f>IF(LEN('[1]Project Survey_KPT'!F102)&gt;1,'[1]Project Survey_KPT'!F102,"")</f>
        <v/>
      </c>
      <c r="E119" s="21"/>
      <c r="F119" s="18">
        <f>IF(PKPT53[[#This Row],[C]]&lt;&gt;0,IF((OR(C119&gt;=$F$11, C119&lt;=$F$12)), "Outlier",PKPT53[[#This Row],[C]]), "")</f>
        <v>0.30396825396825394</v>
      </c>
      <c r="G119" s="45" t="str">
        <f>IF(PKPT53[[#This Row],[G]]&lt;&gt;0,IF((OR(E119&gt;=$G$11, E119&lt;=$G$12)), "Outlier",PKPT53[[#This Row],[G]]), "")</f>
        <v/>
      </c>
      <c r="N119" s="1"/>
      <c r="O119" s="1"/>
      <c r="P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row>
    <row r="120" spans="1:100" ht="16">
      <c r="A120" s="103"/>
      <c r="B120" s="10">
        <f>'[1]Baseline Survey_KPT'!Z103</f>
        <v>614924203</v>
      </c>
      <c r="C120" s="15">
        <f>INDEX('[1]Baseline Survey_KPT'!IY:IY,MATCH(B120,'[1]Baseline Survey_KPT'!Z:Z,0))</f>
        <v>1.0383333333333333</v>
      </c>
      <c r="D120" s="104" t="str">
        <f>IF(LEN('[1]Project Survey_KPT'!F103)&gt;1,'[1]Project Survey_KPT'!F103,"")</f>
        <v/>
      </c>
      <c r="E120" s="21"/>
      <c r="F120" s="18">
        <f>IF(PKPT53[[#This Row],[C]]&lt;&gt;0,IF((OR(C120&gt;=$F$11, C120&lt;=$F$12)), "Outlier",PKPT53[[#This Row],[C]]), "")</f>
        <v>1.0383333333333333</v>
      </c>
      <c r="G120" s="45" t="str">
        <f>IF(PKPT53[[#This Row],[G]]&lt;&gt;0,IF((OR(E120&gt;=$G$11, E120&lt;=$G$12)), "Outlier",PKPT53[[#This Row],[G]]), "")</f>
        <v/>
      </c>
      <c r="N120" s="1"/>
      <c r="O120" s="1"/>
      <c r="P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row>
    <row r="121" spans="1:100" ht="16">
      <c r="A121" s="103"/>
      <c r="B121" s="10">
        <f>'[1]Baseline Survey_KPT'!Z104</f>
        <v>617403749</v>
      </c>
      <c r="C121" s="15">
        <f>INDEX('[1]Baseline Survey_KPT'!IY:IY,MATCH(B121,'[1]Baseline Survey_KPT'!Z:Z,0))</f>
        <v>0.375</v>
      </c>
      <c r="D121" s="104" t="str">
        <f>IF(LEN('[1]Project Survey_KPT'!F104)&gt;1,'[1]Project Survey_KPT'!F104,"")</f>
        <v/>
      </c>
      <c r="E121" s="21"/>
      <c r="F121" s="18">
        <f>IF(PKPT53[[#This Row],[C]]&lt;&gt;0,IF((OR(C121&gt;=$F$11, C121&lt;=$F$12)), "Outlier",PKPT53[[#This Row],[C]]), "")</f>
        <v>0.375</v>
      </c>
      <c r="G121" s="45" t="str">
        <f>IF(PKPT53[[#This Row],[G]]&lt;&gt;0,IF((OR(E121&gt;=$G$11, E121&lt;=$G$12)), "Outlier",PKPT53[[#This Row],[G]]), "")</f>
        <v/>
      </c>
      <c r="N121" s="1"/>
      <c r="O121" s="1"/>
      <c r="P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row>
    <row r="122" spans="1:100" ht="16">
      <c r="A122" s="103"/>
      <c r="B122" s="10">
        <f>'[1]Baseline Survey_KPT'!Z105</f>
        <v>634039806</v>
      </c>
      <c r="C122" s="15">
        <f>INDEX('[1]Baseline Survey_KPT'!IY:IY,MATCH(B122,'[1]Baseline Survey_KPT'!Z:Z,0))</f>
        <v>0.52564102564102555</v>
      </c>
      <c r="D122" s="104" t="str">
        <f>IF(LEN('[1]Project Survey_KPT'!F105)&gt;1,'[1]Project Survey_KPT'!F105,"")</f>
        <v/>
      </c>
      <c r="E122" s="21"/>
      <c r="F122" s="18">
        <f>IF(PKPT53[[#This Row],[C]]&lt;&gt;0,IF((OR(C122&gt;=$F$11, C122&lt;=$F$12)), "Outlier",PKPT53[[#This Row],[C]]), "")</f>
        <v>0.52564102564102555</v>
      </c>
      <c r="G122" s="45" t="str">
        <f>IF(PKPT53[[#This Row],[G]]&lt;&gt;0,IF((OR(E122&gt;=$G$11, E122&lt;=$G$12)), "Outlier",PKPT53[[#This Row],[G]]), "")</f>
        <v/>
      </c>
      <c r="N122" s="1"/>
      <c r="O122" s="1"/>
      <c r="P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row>
    <row r="123" spans="1:100" ht="16">
      <c r="A123" s="103"/>
      <c r="B123" s="10">
        <f>'[1]Baseline Survey_KPT'!Z106</f>
        <v>634033827</v>
      </c>
      <c r="C123" s="15">
        <f>INDEX('[1]Baseline Survey_KPT'!IY:IY,MATCH(B123,'[1]Baseline Survey_KPT'!Z:Z,0))</f>
        <v>0.90277777777777779</v>
      </c>
      <c r="D123" s="104" t="str">
        <f>IF(LEN('[1]Project Survey_KPT'!F106)&gt;1,'[1]Project Survey_KPT'!F106,"")</f>
        <v/>
      </c>
      <c r="E123" s="21"/>
      <c r="F123" s="18">
        <f>IF(PKPT53[[#This Row],[C]]&lt;&gt;0,IF((OR(C123&gt;=$F$11, C123&lt;=$F$12)), "Outlier",PKPT53[[#This Row],[C]]), "")</f>
        <v>0.90277777777777779</v>
      </c>
      <c r="G123" s="45" t="str">
        <f>IF(PKPT53[[#This Row],[G]]&lt;&gt;0,IF((OR(E123&gt;=$G$11, E123&lt;=$G$12)), "Outlier",PKPT53[[#This Row],[G]]), "")</f>
        <v/>
      </c>
      <c r="N123" s="1"/>
      <c r="O123" s="1"/>
      <c r="P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row>
    <row r="124" spans="1:100" ht="16">
      <c r="A124" s="103"/>
      <c r="B124" s="10">
        <f>'[1]Baseline Survey_KPT'!Z107</f>
        <v>636657141</v>
      </c>
      <c r="C124" s="15">
        <f>INDEX('[1]Baseline Survey_KPT'!IY:IY,MATCH(B124,'[1]Baseline Survey_KPT'!Z:Z,0))</f>
        <v>0.30205761316872426</v>
      </c>
      <c r="D124" s="104" t="str">
        <f>IF(LEN('[1]Project Survey_KPT'!F107)&gt;1,'[1]Project Survey_KPT'!F107,"")</f>
        <v/>
      </c>
      <c r="E124" s="21"/>
      <c r="F124" s="18">
        <f>IF(PKPT53[[#This Row],[C]]&lt;&gt;0,IF((OR(C124&gt;=$F$11, C124&lt;=$F$12)), "Outlier",PKPT53[[#This Row],[C]]), "")</f>
        <v>0.30205761316872426</v>
      </c>
      <c r="G124" s="45" t="str">
        <f>IF(PKPT53[[#This Row],[G]]&lt;&gt;0,IF((OR(E124&gt;=$G$11, E124&lt;=$G$12)), "Outlier",PKPT53[[#This Row],[G]]), "")</f>
        <v/>
      </c>
      <c r="N124" s="1"/>
      <c r="O124" s="1"/>
      <c r="P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row>
    <row r="125" spans="1:100" ht="16">
      <c r="A125" s="103"/>
      <c r="B125" s="10">
        <f>'[1]Baseline Survey_KPT'!Z108</f>
        <v>616342304</v>
      </c>
      <c r="C125" s="15">
        <f>INDEX('[1]Baseline Survey_KPT'!IY:IY,MATCH(B125,'[1]Baseline Survey_KPT'!Z:Z,0))</f>
        <v>0.61616161616161613</v>
      </c>
      <c r="D125" s="104" t="str">
        <f>IF(LEN('[1]Project Survey_KPT'!F108)&gt;1,'[1]Project Survey_KPT'!F108,"")</f>
        <v/>
      </c>
      <c r="E125" s="21"/>
      <c r="F125" s="18">
        <f>IF(PKPT53[[#This Row],[C]]&lt;&gt;0,IF((OR(C125&gt;=$F$11, C125&lt;=$F$12)), "Outlier",PKPT53[[#This Row],[C]]), "")</f>
        <v>0.61616161616161613</v>
      </c>
      <c r="G125" s="45" t="str">
        <f>IF(PKPT53[[#This Row],[G]]&lt;&gt;0,IF((OR(E125&gt;=$G$11, E125&lt;=$G$12)), "Outlier",PKPT53[[#This Row],[G]]), "")</f>
        <v/>
      </c>
      <c r="N125" s="1"/>
      <c r="O125" s="1"/>
      <c r="P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row>
    <row r="126" spans="1:100" ht="16">
      <c r="A126" s="103"/>
      <c r="B126" s="10">
        <f>'[1]Baseline Survey_KPT'!Z109</f>
        <v>61367943</v>
      </c>
      <c r="C126" s="15">
        <f>INDEX('[1]Baseline Survey_KPT'!IY:IY,MATCH(B126,'[1]Baseline Survey_KPT'!Z:Z,0))</f>
        <v>0.41358024691358014</v>
      </c>
      <c r="D126" s="104" t="str">
        <f>IF(LEN('[1]Project Survey_KPT'!F109)&gt;1,'[1]Project Survey_KPT'!F109,"")</f>
        <v/>
      </c>
      <c r="E126" s="21"/>
      <c r="F126" s="18">
        <f>IF(PKPT53[[#This Row],[C]]&lt;&gt;0,IF((OR(C126&gt;=$F$11, C126&lt;=$F$12)), "Outlier",PKPT53[[#This Row],[C]]), "")</f>
        <v>0.41358024691358014</v>
      </c>
      <c r="G126" s="45" t="str">
        <f>IF(PKPT53[[#This Row],[G]]&lt;&gt;0,IF((OR(E126&gt;=$G$11, E126&lt;=$G$12)), "Outlier",PKPT53[[#This Row],[G]]), "")</f>
        <v/>
      </c>
      <c r="N126" s="1"/>
      <c r="O126" s="1"/>
      <c r="P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row>
    <row r="127" spans="1:100" ht="16">
      <c r="A127" s="103"/>
      <c r="B127" s="10">
        <f>'[1]Baseline Survey_KPT'!Z110</f>
        <v>61887500</v>
      </c>
      <c r="C127" s="15">
        <f>INDEX('[1]Baseline Survey_KPT'!IY:IY,MATCH(B127,'[1]Baseline Survey_KPT'!Z:Z,0))</f>
        <v>0.49999999999999994</v>
      </c>
      <c r="D127" s="104" t="str">
        <f>IF(LEN('[1]Project Survey_KPT'!F110)&gt;1,'[1]Project Survey_KPT'!F110,"")</f>
        <v/>
      </c>
      <c r="E127" s="21"/>
      <c r="F127" s="18">
        <f>IF(PKPT53[[#This Row],[C]]&lt;&gt;0,IF((OR(C127&gt;=$F$11, C127&lt;=$F$12)), "Outlier",PKPT53[[#This Row],[C]]), "")</f>
        <v>0.49999999999999994</v>
      </c>
      <c r="G127" s="45" t="str">
        <f>IF(PKPT53[[#This Row],[G]]&lt;&gt;0,IF((OR(E127&gt;=$G$11, E127&lt;=$G$12)), "Outlier",PKPT53[[#This Row],[G]]), "")</f>
        <v/>
      </c>
      <c r="N127" s="1"/>
      <c r="O127" s="1"/>
      <c r="P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row>
    <row r="128" spans="1:100" ht="16">
      <c r="A128" s="103"/>
      <c r="B128" s="10">
        <f>'[1]Baseline Survey_KPT'!Z111</f>
        <v>618520678</v>
      </c>
      <c r="C128" s="15">
        <f>INDEX('[1]Baseline Survey_KPT'!IY:IY,MATCH(B128,'[1]Baseline Survey_KPT'!Z:Z,0))</f>
        <v>0.53623188405797095</v>
      </c>
      <c r="D128" s="104" t="str">
        <f>IF(LEN('[1]Project Survey_KPT'!F111)&gt;1,'[1]Project Survey_KPT'!F111,"")</f>
        <v/>
      </c>
      <c r="E128" s="21"/>
      <c r="F128" s="18">
        <f>IF(PKPT53[[#This Row],[C]]&lt;&gt;0,IF((OR(C128&gt;=$F$11, C128&lt;=$F$12)), "Outlier",PKPT53[[#This Row],[C]]), "")</f>
        <v>0.53623188405797095</v>
      </c>
      <c r="G128" s="45" t="str">
        <f>IF(PKPT53[[#This Row],[G]]&lt;&gt;0,IF((OR(E128&gt;=$G$11, E128&lt;=$G$12)), "Outlier",PKPT53[[#This Row],[G]]), "")</f>
        <v/>
      </c>
      <c r="N128" s="1"/>
      <c r="O128" s="1"/>
      <c r="P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row>
    <row r="129" spans="1:100" ht="16">
      <c r="A129" s="103"/>
      <c r="B129" s="10">
        <f>'[1]Baseline Survey_KPT'!Z112</f>
        <v>61807075</v>
      </c>
      <c r="C129" s="15">
        <f>INDEX('[1]Baseline Survey_KPT'!IY:IY,MATCH(B129,'[1]Baseline Survey_KPT'!Z:Z,0))</f>
        <v>0.53787878787878785</v>
      </c>
      <c r="D129" s="104" t="str">
        <f>IF(LEN('[1]Project Survey_KPT'!F112)&gt;1,'[1]Project Survey_KPT'!F112,"")</f>
        <v/>
      </c>
      <c r="E129" s="21"/>
      <c r="F129" s="18">
        <f>IF(PKPT53[[#This Row],[C]]&lt;&gt;0,IF((OR(C129&gt;=$F$11, C129&lt;=$F$12)), "Outlier",PKPT53[[#This Row],[C]]), "")</f>
        <v>0.53787878787878785</v>
      </c>
      <c r="G129" s="45" t="str">
        <f>IF(PKPT53[[#This Row],[G]]&lt;&gt;0,IF((OR(E129&gt;=$G$11, E129&lt;=$G$12)), "Outlier",PKPT53[[#This Row],[G]]), "")</f>
        <v/>
      </c>
      <c r="N129" s="1"/>
      <c r="O129" s="1"/>
      <c r="P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row>
    <row r="130" spans="1:100" ht="16">
      <c r="A130" s="103"/>
      <c r="B130" s="10">
        <f>'[1]Baseline Survey_KPT'!Z113</f>
        <v>616252503</v>
      </c>
      <c r="C130" s="15">
        <f>INDEX('[1]Baseline Survey_KPT'!IY:IY,MATCH(B130,'[1]Baseline Survey_KPT'!Z:Z,0))</f>
        <v>0.44047619047619047</v>
      </c>
      <c r="D130" s="104" t="str">
        <f>IF(LEN('[1]Project Survey_KPT'!F113)&gt;1,'[1]Project Survey_KPT'!F113,"")</f>
        <v/>
      </c>
      <c r="E130" s="21"/>
      <c r="F130" s="18">
        <f>IF(PKPT53[[#This Row],[C]]&lt;&gt;0,IF((OR(C130&gt;=$F$11, C130&lt;=$F$12)), "Outlier",PKPT53[[#This Row],[C]]), "")</f>
        <v>0.44047619047619047</v>
      </c>
      <c r="G130" s="45" t="str">
        <f>IF(PKPT53[[#This Row],[G]]&lt;&gt;0,IF((OR(E130&gt;=$G$11, E130&lt;=$G$12)), "Outlier",PKPT53[[#This Row],[G]]), "")</f>
        <v/>
      </c>
      <c r="M130"/>
      <c r="N130" s="1"/>
      <c r="O130" s="1"/>
      <c r="P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row>
    <row r="131" spans="1:100" ht="16">
      <c r="A131" s="103"/>
      <c r="B131" s="10">
        <f>'[1]Baseline Survey_KPT'!Z114</f>
        <v>615842041</v>
      </c>
      <c r="C131" s="15">
        <f>INDEX('[1]Baseline Survey_KPT'!IY:IY,MATCH(B131,'[1]Baseline Survey_KPT'!Z:Z,0))</f>
        <v>0.17370892018779338</v>
      </c>
      <c r="D131" s="104" t="str">
        <f>IF(LEN('[1]Project Survey_KPT'!F114)&gt;1,'[1]Project Survey_KPT'!F114,"")</f>
        <v/>
      </c>
      <c r="E131" s="21"/>
      <c r="F131" s="18">
        <f>IF(PKPT53[[#This Row],[C]]&lt;&gt;0,IF((OR(C131&gt;=$F$11, C131&lt;=$F$12)), "Outlier",PKPT53[[#This Row],[C]]), "")</f>
        <v>0.17370892018779338</v>
      </c>
      <c r="G131" s="45" t="str">
        <f>IF(PKPT53[[#This Row],[G]]&lt;&gt;0,IF((OR(E131&gt;=$G$11, E131&lt;=$G$12)), "Outlier",PKPT53[[#This Row],[G]]), "")</f>
        <v/>
      </c>
      <c r="M131"/>
      <c r="N131" s="1"/>
      <c r="O131" s="1"/>
      <c r="P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row>
    <row r="132" spans="1:100" ht="16">
      <c r="A132" s="103"/>
      <c r="B132" s="10">
        <f>'[1]Baseline Survey_KPT'!Z115</f>
        <v>617664499</v>
      </c>
      <c r="C132" s="15">
        <f>INDEX('[1]Baseline Survey_KPT'!IY:IY,MATCH(B132,'[1]Baseline Survey_KPT'!Z:Z,0))</f>
        <v>0.42307692307692318</v>
      </c>
      <c r="D132" s="104" t="str">
        <f>IF(LEN('[1]Project Survey_KPT'!F115)&gt;1,'[1]Project Survey_KPT'!F115,"")</f>
        <v/>
      </c>
      <c r="E132" s="21"/>
      <c r="F132" s="18">
        <f>IF(PKPT53[[#This Row],[C]]&lt;&gt;0,IF((OR(C132&gt;=$F$11, C132&lt;=$F$12)), "Outlier",PKPT53[[#This Row],[C]]), "")</f>
        <v>0.42307692307692318</v>
      </c>
      <c r="G132" s="45" t="str">
        <f>IF(PKPT53[[#This Row],[G]]&lt;&gt;0,IF((OR(E132&gt;=$G$11, E132&lt;=$G$12)), "Outlier",PKPT53[[#This Row],[G]]), "")</f>
        <v/>
      </c>
      <c r="M132"/>
      <c r="N132" s="1"/>
      <c r="O132" s="1"/>
      <c r="P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row>
    <row r="133" spans="1:100" ht="16">
      <c r="A133" s="103"/>
      <c r="B133" s="10">
        <f>'[1]Baseline Survey_KPT'!Z116</f>
        <v>907347768</v>
      </c>
      <c r="C133" s="15">
        <f>INDEX('[1]Baseline Survey_KPT'!IY:IY,MATCH(B133,'[1]Baseline Survey_KPT'!Z:Z,0))</f>
        <v>0.37398373983739835</v>
      </c>
      <c r="D133" s="104" t="str">
        <f>IF(LEN('[1]Project Survey_KPT'!F116)&gt;1,'[1]Project Survey_KPT'!F116,"")</f>
        <v/>
      </c>
      <c r="E133" s="21"/>
      <c r="F133" s="18">
        <f>IF(PKPT53[[#This Row],[C]]&lt;&gt;0,IF((OR(C133&gt;=$F$11, C133&lt;=$F$12)), "Outlier",PKPT53[[#This Row],[C]]), "")</f>
        <v>0.37398373983739835</v>
      </c>
      <c r="G133" s="45" t="str">
        <f>IF(PKPT53[[#This Row],[G]]&lt;&gt;0,IF((OR(E133&gt;=$G$11, E133&lt;=$G$12)), "Outlier",PKPT53[[#This Row],[G]]), "")</f>
        <v/>
      </c>
      <c r="M133"/>
      <c r="N133" s="1"/>
      <c r="O133" s="1"/>
      <c r="P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row>
    <row r="134" spans="1:100" ht="16">
      <c r="A134" s="103"/>
      <c r="B134" s="10">
        <f>'[1]Baseline Survey_KPT'!Z117</f>
        <v>633347515</v>
      </c>
      <c r="C134" s="15">
        <f>INDEX('[1]Baseline Survey_KPT'!IY:IY,MATCH(B134,'[1]Baseline Survey_KPT'!Z:Z,0))</f>
        <v>0.41319727891156466</v>
      </c>
      <c r="D134" s="104" t="str">
        <f>IF(LEN('[1]Project Survey_KPT'!F117)&gt;1,'[1]Project Survey_KPT'!F117,"")</f>
        <v/>
      </c>
      <c r="E134" s="21"/>
      <c r="F134" s="18">
        <f>IF(PKPT53[[#This Row],[C]]&lt;&gt;0,IF((OR(C134&gt;=$F$11, C134&lt;=$F$12)), "Outlier",PKPT53[[#This Row],[C]]), "")</f>
        <v>0.41319727891156466</v>
      </c>
      <c r="G134" s="45" t="str">
        <f>IF(PKPT53[[#This Row],[G]]&lt;&gt;0,IF((OR(E134&gt;=$G$11, E134&lt;=$G$12)), "Outlier",PKPT53[[#This Row],[G]]), "")</f>
        <v/>
      </c>
      <c r="M134"/>
      <c r="N134" s="1"/>
      <c r="O134" s="1"/>
      <c r="P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row>
    <row r="135" spans="1:100" ht="16">
      <c r="A135" s="103"/>
      <c r="B135" s="10">
        <f>'[1]Baseline Survey_KPT'!Z118</f>
        <v>634419099</v>
      </c>
      <c r="C135" s="15">
        <f>INDEX('[1]Baseline Survey_KPT'!IY:IY,MATCH(B135,'[1]Baseline Survey_KPT'!Z:Z,0))</f>
        <v>0.47289473684210526</v>
      </c>
      <c r="D135" s="104" t="str">
        <f>IF(LEN('[1]Project Survey_KPT'!F118)&gt;1,'[1]Project Survey_KPT'!F118,"")</f>
        <v/>
      </c>
      <c r="E135" s="21"/>
      <c r="F135" s="18">
        <f>IF(PKPT53[[#This Row],[C]]&lt;&gt;0,IF((OR(C135&gt;=$F$11, C135&lt;=$F$12)), "Outlier",PKPT53[[#This Row],[C]]), "")</f>
        <v>0.47289473684210526</v>
      </c>
      <c r="G135" s="45" t="str">
        <f>IF(PKPT53[[#This Row],[G]]&lt;&gt;0,IF((OR(E135&gt;=$G$11, E135&lt;=$G$12)), "Outlier",PKPT53[[#This Row],[G]]), "")</f>
        <v/>
      </c>
      <c r="M135"/>
      <c r="N135" s="1"/>
      <c r="O135" s="1"/>
      <c r="P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row>
    <row r="136" spans="1:100" ht="16">
      <c r="A136" s="103"/>
      <c r="B136" s="10">
        <f>'[1]Baseline Survey_KPT'!Z119</f>
        <v>682035658</v>
      </c>
      <c r="C136" s="15">
        <f>INDEX('[1]Baseline Survey_KPT'!IY:IY,MATCH(B136,'[1]Baseline Survey_KPT'!Z:Z,0))</f>
        <v>0.39583333333333326</v>
      </c>
      <c r="D136" s="104" t="str">
        <f>IF(LEN('[1]Project Survey_KPT'!F119)&gt;1,'[1]Project Survey_KPT'!F119,"")</f>
        <v/>
      </c>
      <c r="E136" s="21"/>
      <c r="F136" s="18">
        <f>IF(PKPT53[[#This Row],[C]]&lt;&gt;0,IF((OR(C136&gt;=$F$11, C136&lt;=$F$12)), "Outlier",PKPT53[[#This Row],[C]]), "")</f>
        <v>0.39583333333333326</v>
      </c>
      <c r="G136" s="45" t="str">
        <f>IF(PKPT53[[#This Row],[G]]&lt;&gt;0,IF((OR(E136&gt;=$G$11, E136&lt;=$G$12)), "Outlier",PKPT53[[#This Row],[G]]), "")</f>
        <v/>
      </c>
      <c r="M136"/>
      <c r="N136" s="1"/>
      <c r="O136" s="1"/>
      <c r="P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row>
    <row r="137" spans="1:100" ht="16">
      <c r="A137" s="103"/>
      <c r="B137" s="10">
        <f>'[1]Baseline Survey_KPT'!Z120</f>
        <v>618012633</v>
      </c>
      <c r="C137" s="15">
        <f>INDEX('[1]Baseline Survey_KPT'!IY:IY,MATCH(B137,'[1]Baseline Survey_KPT'!Z:Z,0))</f>
        <v>0.43425925925925923</v>
      </c>
      <c r="D137" s="104" t="str">
        <f>IF(LEN('[1]Project Survey_KPT'!F120)&gt;1,'[1]Project Survey_KPT'!F120,"")</f>
        <v/>
      </c>
      <c r="E137" s="21"/>
      <c r="F137" s="18">
        <f>IF(PKPT53[[#This Row],[C]]&lt;&gt;0,IF((OR(C137&gt;=$F$11, C137&lt;=$F$12)), "Outlier",PKPT53[[#This Row],[C]]), "")</f>
        <v>0.43425925925925923</v>
      </c>
      <c r="G137" s="45" t="str">
        <f>IF(PKPT53[[#This Row],[G]]&lt;&gt;0,IF((OR(E137&gt;=$G$11, E137&lt;=$G$12)), "Outlier",PKPT53[[#This Row],[G]]), "")</f>
        <v/>
      </c>
      <c r="M137"/>
      <c r="N137" s="1"/>
      <c r="O137" s="1"/>
      <c r="P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row>
    <row r="138" spans="1:100" ht="16">
      <c r="A138" s="103"/>
      <c r="B138" s="10">
        <f>'[1]Baseline Survey_KPT'!Z121</f>
        <v>618188320</v>
      </c>
      <c r="C138" s="15">
        <f>INDEX('[1]Baseline Survey_KPT'!IY:IY,MATCH(B138,'[1]Baseline Survey_KPT'!Z:Z,0))</f>
        <v>0.62626262626262585</v>
      </c>
      <c r="D138" s="104" t="str">
        <f>IF(LEN('[1]Project Survey_KPT'!F121)&gt;1,'[1]Project Survey_KPT'!F121,"")</f>
        <v/>
      </c>
      <c r="E138" s="21"/>
      <c r="F138" s="18">
        <f>IF(PKPT53[[#This Row],[C]]&lt;&gt;0,IF((OR(C138&gt;=$F$11, C138&lt;=$F$12)), "Outlier",PKPT53[[#This Row],[C]]), "")</f>
        <v>0.62626262626262585</v>
      </c>
      <c r="G138" s="45" t="str">
        <f>IF(PKPT53[[#This Row],[G]]&lt;&gt;0,IF((OR(E138&gt;=$G$11, E138&lt;=$G$12)), "Outlier",PKPT53[[#This Row],[G]]), "")</f>
        <v/>
      </c>
      <c r="M138"/>
      <c r="N138" s="1"/>
      <c r="O138" s="1"/>
      <c r="P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row>
    <row r="139" spans="1:100">
      <c r="M139"/>
      <c r="N139" s="1"/>
      <c r="O139" s="1"/>
      <c r="P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row>
    <row r="140" spans="1:100">
      <c r="M140"/>
      <c r="N140" s="1"/>
      <c r="O140" s="1"/>
      <c r="P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row>
    <row r="141" spans="1:100">
      <c r="M141"/>
      <c r="N141" s="1"/>
      <c r="O141" s="1"/>
      <c r="P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row>
    <row r="142" spans="1:100">
      <c r="M142"/>
      <c r="N142" s="1"/>
      <c r="O142" s="1"/>
      <c r="P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row>
    <row r="143" spans="1:100">
      <c r="M143"/>
      <c r="N143" s="1"/>
      <c r="O143" s="1"/>
      <c r="P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row>
    <row r="144" spans="1:100">
      <c r="M144"/>
      <c r="N144" s="1"/>
      <c r="O144" s="1"/>
      <c r="P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row>
    <row r="145" spans="13:100">
      <c r="M145"/>
      <c r="N145" s="1"/>
      <c r="O145" s="1"/>
      <c r="P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row>
    <row r="146" spans="13:100">
      <c r="M146"/>
      <c r="N146" s="1"/>
      <c r="O146" s="1"/>
      <c r="P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row>
    <row r="147" spans="13:100">
      <c r="M147"/>
      <c r="N147" s="1"/>
      <c r="O147" s="1"/>
      <c r="P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row>
    <row r="148" spans="13:100">
      <c r="M148"/>
      <c r="N148" s="1"/>
      <c r="O148" s="1"/>
      <c r="P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row>
    <row r="149" spans="13:100">
      <c r="M149"/>
      <c r="N149" s="1"/>
      <c r="O149" s="1"/>
      <c r="P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row>
    <row r="150" spans="13:100">
      <c r="M150"/>
      <c r="N150" s="1"/>
      <c r="O150" s="1"/>
      <c r="P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row>
    <row r="151" spans="13:100">
      <c r="M151"/>
      <c r="N151" s="1"/>
      <c r="O151" s="1"/>
      <c r="P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row>
    <row r="152" spans="13:100">
      <c r="M152"/>
      <c r="N152" s="1"/>
      <c r="O152" s="1"/>
      <c r="P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row>
    <row r="153" spans="13:100">
      <c r="M153"/>
      <c r="N153" s="1"/>
      <c r="O153" s="1"/>
      <c r="P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row>
    <row r="154" spans="13:100">
      <c r="M154"/>
      <c r="N154" s="1"/>
      <c r="O154" s="1"/>
      <c r="P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row>
    <row r="155" spans="13:100">
      <c r="M155"/>
      <c r="N155" s="1"/>
      <c r="O155" s="1"/>
      <c r="P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row>
    <row r="156" spans="13:100">
      <c r="M156"/>
      <c r="N156" s="1"/>
      <c r="O156" s="1"/>
      <c r="P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row>
    <row r="157" spans="13:100">
      <c r="M157"/>
      <c r="N157" s="1"/>
      <c r="O157" s="1"/>
      <c r="P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row>
    <row r="158" spans="13:100">
      <c r="M158"/>
      <c r="N158" s="1"/>
      <c r="O158" s="1"/>
      <c r="P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row>
    <row r="159" spans="13:100">
      <c r="M159"/>
      <c r="N159" s="1"/>
      <c r="O159" s="1"/>
      <c r="P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row>
    <row r="160" spans="13:100">
      <c r="M160"/>
      <c r="N160" s="1"/>
      <c r="O160" s="1"/>
      <c r="P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row>
    <row r="161" spans="13:100">
      <c r="M161"/>
      <c r="N161" s="1"/>
      <c r="O161" s="1"/>
      <c r="P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row>
    <row r="162" spans="13:100">
      <c r="M162"/>
      <c r="N162" s="1"/>
      <c r="O162" s="1"/>
      <c r="P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row>
    <row r="163" spans="13:100">
      <c r="M163"/>
      <c r="N163" s="1"/>
      <c r="O163" s="1"/>
      <c r="P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row>
    <row r="164" spans="13:100">
      <c r="M164"/>
      <c r="N164" s="1"/>
      <c r="O164" s="1"/>
      <c r="P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row>
    <row r="165" spans="13:100">
      <c r="M165"/>
      <c r="N165" s="1"/>
      <c r="O165" s="1"/>
      <c r="P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row>
    <row r="166" spans="13:100">
      <c r="M166"/>
      <c r="N166" s="1"/>
      <c r="O166" s="1"/>
      <c r="P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row>
    <row r="167" spans="13:100">
      <c r="M167"/>
      <c r="N167" s="1"/>
      <c r="O167" s="1"/>
      <c r="P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row>
    <row r="168" spans="13:100">
      <c r="M168"/>
      <c r="N168" s="1"/>
      <c r="O168" s="1"/>
      <c r="P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row>
    <row r="169" spans="13:100">
      <c r="M169"/>
      <c r="N169" s="1"/>
      <c r="O169" s="1"/>
      <c r="P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row>
    <row r="170" spans="13:100">
      <c r="M170"/>
      <c r="N170" s="1"/>
      <c r="O170" s="1"/>
      <c r="P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row>
    <row r="171" spans="13:100">
      <c r="M171"/>
      <c r="N171" s="1"/>
      <c r="O171" s="1"/>
      <c r="P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row>
    <row r="172" spans="13:100">
      <c r="M172"/>
      <c r="N172" s="1"/>
      <c r="O172" s="1"/>
      <c r="P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row>
    <row r="173" spans="13:100">
      <c r="M173"/>
      <c r="N173" s="1"/>
      <c r="O173" s="1"/>
      <c r="P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row>
    <row r="174" spans="13:100">
      <c r="M174"/>
      <c r="N174" s="1"/>
      <c r="O174" s="1"/>
      <c r="P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row>
    <row r="175" spans="13:100">
      <c r="M175"/>
      <c r="N175" s="1"/>
      <c r="O175" s="1"/>
      <c r="P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row>
    <row r="176" spans="13:100">
      <c r="M176"/>
      <c r="N176" s="1"/>
      <c r="O176" s="1"/>
      <c r="P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row>
    <row r="177" spans="13:100">
      <c r="M177"/>
      <c r="N177" s="1"/>
      <c r="O177" s="1"/>
      <c r="P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row>
    <row r="178" spans="13:100">
      <c r="M178"/>
      <c r="N178" s="1"/>
      <c r="O178" s="1"/>
      <c r="P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row>
    <row r="179" spans="13:100">
      <c r="M179"/>
      <c r="N179" s="1"/>
      <c r="O179" s="1"/>
      <c r="P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row>
    <row r="180" spans="13:100">
      <c r="M180"/>
      <c r="N180" s="1"/>
      <c r="O180" s="1"/>
      <c r="P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row>
    <row r="181" spans="13:100">
      <c r="M181"/>
      <c r="N181" s="1"/>
      <c r="O181" s="1"/>
      <c r="P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row>
    <row r="182" spans="13:100">
      <c r="M182"/>
      <c r="N182" s="1"/>
      <c r="O182" s="1"/>
      <c r="P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row>
    <row r="183" spans="13:100">
      <c r="M183"/>
      <c r="N183" s="1"/>
      <c r="O183" s="1"/>
      <c r="P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row>
    <row r="184" spans="13:100">
      <c r="M184"/>
      <c r="N184" s="1"/>
      <c r="O184" s="1"/>
      <c r="P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row>
    <row r="185" spans="13:100">
      <c r="M185"/>
      <c r="N185" s="1"/>
      <c r="O185" s="1"/>
      <c r="P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row>
    <row r="186" spans="13:100">
      <c r="M186"/>
      <c r="N186" s="1"/>
      <c r="O186" s="1"/>
      <c r="P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row>
    <row r="187" spans="13:100">
      <c r="M187"/>
      <c r="N187" s="1"/>
      <c r="O187" s="1"/>
      <c r="P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row>
    <row r="188" spans="13:100">
      <c r="M188"/>
      <c r="N188" s="1"/>
      <c r="O188" s="1"/>
      <c r="P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row>
    <row r="189" spans="13:100">
      <c r="M189"/>
      <c r="N189" s="1"/>
      <c r="O189" s="1"/>
      <c r="P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row>
    <row r="190" spans="13:100">
      <c r="M190"/>
      <c r="N190" s="1"/>
      <c r="O190" s="1"/>
      <c r="P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row>
    <row r="191" spans="13:100">
      <c r="M191"/>
      <c r="N191" s="1"/>
      <c r="O191" s="1"/>
      <c r="P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row>
    <row r="192" spans="13:100">
      <c r="M192"/>
      <c r="N192" s="1"/>
      <c r="O192" s="1"/>
      <c r="P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row>
    <row r="193" spans="13:100">
      <c r="M193"/>
      <c r="N193" s="1"/>
      <c r="O193" s="1"/>
      <c r="P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row>
    <row r="194" spans="13:100">
      <c r="M194"/>
      <c r="N194" s="1"/>
      <c r="O194" s="1"/>
      <c r="P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row>
    <row r="195" spans="13:100">
      <c r="M195"/>
      <c r="N195" s="1"/>
      <c r="O195" s="1"/>
      <c r="P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row>
    <row r="196" spans="13:100">
      <c r="M196"/>
      <c r="N196" s="1"/>
      <c r="O196" s="1"/>
      <c r="P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row>
    <row r="197" spans="13:100">
      <c r="M197"/>
      <c r="N197" s="1"/>
      <c r="O197" s="1"/>
      <c r="P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row>
    <row r="198" spans="13:100">
      <c r="M198"/>
      <c r="N198" s="1"/>
      <c r="O198" s="1"/>
      <c r="P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row>
    <row r="199" spans="13:100">
      <c r="M199"/>
      <c r="N199" s="1"/>
      <c r="O199" s="1"/>
      <c r="P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row>
    <row r="200" spans="13:100">
      <c r="M200"/>
      <c r="N200" s="1"/>
      <c r="O200" s="1"/>
      <c r="P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row>
    <row r="201" spans="13:100">
      <c r="M201"/>
      <c r="N201" s="1"/>
      <c r="O201" s="1"/>
      <c r="P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row>
    <row r="202" spans="13:100">
      <c r="M202"/>
      <c r="N202" s="1"/>
      <c r="O202" s="1"/>
      <c r="P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row>
    <row r="203" spans="13:100">
      <c r="M203"/>
      <c r="N203" s="1"/>
      <c r="O203" s="1"/>
      <c r="P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row>
    <row r="204" spans="13:100">
      <c r="M204"/>
      <c r="N204" s="1"/>
      <c r="O204" s="1"/>
      <c r="P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row>
    <row r="205" spans="13:100">
      <c r="M205"/>
      <c r="N205" s="1"/>
      <c r="O205" s="1"/>
      <c r="P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row>
    <row r="206" spans="13:100">
      <c r="M206"/>
      <c r="N206" s="1"/>
      <c r="O206" s="1"/>
      <c r="P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row>
    <row r="207" spans="13:100">
      <c r="M207"/>
      <c r="N207" s="1"/>
      <c r="O207" s="1"/>
      <c r="P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row>
    <row r="208" spans="13:100">
      <c r="M208"/>
      <c r="N208" s="1"/>
      <c r="O208" s="1"/>
      <c r="P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row>
    <row r="209" spans="13:100">
      <c r="M209"/>
      <c r="N209" s="1"/>
      <c r="O209" s="1"/>
      <c r="P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row>
    <row r="210" spans="13:100">
      <c r="M210"/>
      <c r="N210" s="1"/>
      <c r="O210" s="1"/>
      <c r="P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row>
    <row r="211" spans="13:100">
      <c r="M211"/>
      <c r="N211" s="1"/>
      <c r="O211" s="1"/>
      <c r="P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row>
    <row r="212" spans="13:100">
      <c r="M212"/>
      <c r="N212" s="1"/>
      <c r="O212" s="1"/>
      <c r="P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row>
    <row r="213" spans="13:100">
      <c r="M213"/>
      <c r="N213" s="1"/>
      <c r="O213" s="1"/>
      <c r="P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row>
    <row r="214" spans="13:100">
      <c r="M214"/>
      <c r="N214" s="1"/>
      <c r="O214" s="1"/>
      <c r="P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row>
    <row r="215" spans="13:100">
      <c r="M215"/>
      <c r="N215" s="1"/>
      <c r="O215" s="1"/>
      <c r="P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row>
    <row r="216" spans="13:100">
      <c r="M216"/>
      <c r="N216" s="1"/>
      <c r="O216" s="1"/>
      <c r="P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row>
    <row r="217" spans="13:100">
      <c r="M217"/>
      <c r="N217" s="1"/>
      <c r="O217" s="1"/>
      <c r="P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row>
    <row r="218" spans="13:100">
      <c r="M218"/>
      <c r="N218" s="1"/>
      <c r="O218" s="1"/>
      <c r="P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row>
    <row r="219" spans="13:100">
      <c r="M219"/>
      <c r="N219" s="1"/>
      <c r="O219" s="1"/>
      <c r="P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row>
    <row r="220" spans="13:100">
      <c r="M220"/>
      <c r="N220" s="1"/>
      <c r="O220" s="1"/>
      <c r="P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row>
    <row r="221" spans="13:100">
      <c r="M221"/>
      <c r="N221" s="1"/>
      <c r="O221" s="1"/>
      <c r="P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row>
    <row r="222" spans="13:100">
      <c r="M222"/>
      <c r="N222" s="1"/>
      <c r="O222" s="1"/>
      <c r="P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row>
    <row r="223" spans="13:100">
      <c r="M223"/>
      <c r="N223" s="1"/>
      <c r="O223" s="1"/>
      <c r="P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row>
    <row r="224" spans="13:100">
      <c r="M224"/>
      <c r="N224" s="1"/>
      <c r="O224" s="1"/>
      <c r="P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row>
    <row r="225" spans="13:100">
      <c r="M225"/>
      <c r="N225" s="1"/>
      <c r="O225" s="1"/>
      <c r="P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row>
    <row r="226" spans="13:100">
      <c r="M226"/>
      <c r="N226" s="1"/>
      <c r="O226" s="1"/>
      <c r="P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row>
    <row r="227" spans="13:100">
      <c r="M227"/>
      <c r="N227" s="1"/>
      <c r="O227" s="1"/>
      <c r="P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row>
    <row r="228" spans="13:100">
      <c r="M228"/>
      <c r="N228" s="1"/>
      <c r="O228" s="1"/>
      <c r="P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row>
    <row r="229" spans="13:100">
      <c r="M229"/>
      <c r="N229" s="1"/>
      <c r="O229" s="1"/>
      <c r="P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row>
    <row r="230" spans="13:100">
      <c r="M230"/>
      <c r="N230" s="1"/>
      <c r="O230" s="1"/>
      <c r="P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row>
    <row r="231" spans="13:100">
      <c r="M231"/>
      <c r="N231" s="1"/>
      <c r="O231" s="1"/>
      <c r="P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row>
    <row r="232" spans="13:100">
      <c r="M232"/>
      <c r="N232" s="1"/>
      <c r="O232" s="1"/>
      <c r="P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row>
    <row r="233" spans="13:100">
      <c r="M233"/>
      <c r="N233" s="1"/>
      <c r="O233" s="1"/>
      <c r="P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row>
    <row r="234" spans="13:100">
      <c r="M234"/>
      <c r="N234" s="1"/>
      <c r="O234" s="1"/>
      <c r="P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row>
    <row r="235" spans="13:100">
      <c r="M235"/>
      <c r="N235" s="1"/>
      <c r="O235" s="1"/>
      <c r="P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row>
    <row r="236" spans="13:100">
      <c r="M236"/>
      <c r="N236" s="1"/>
      <c r="O236" s="1"/>
      <c r="P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row>
    <row r="237" spans="13:100">
      <c r="M237"/>
      <c r="N237" s="1"/>
      <c r="O237" s="1"/>
      <c r="P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row>
    <row r="238" spans="13:100">
      <c r="M238"/>
      <c r="N238" s="1"/>
      <c r="O238" s="1"/>
      <c r="P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row>
    <row r="239" spans="13:100">
      <c r="M239"/>
      <c r="N239" s="1"/>
      <c r="O239" s="1"/>
      <c r="P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row>
    <row r="240" spans="13:100">
      <c r="M240"/>
      <c r="N240" s="1"/>
      <c r="O240" s="1"/>
      <c r="P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row>
    <row r="241" spans="13:100">
      <c r="M241"/>
      <c r="N241" s="1"/>
      <c r="O241" s="1"/>
      <c r="P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row>
    <row r="242" spans="13:100">
      <c r="M242"/>
      <c r="N242" s="1"/>
      <c r="O242" s="1"/>
      <c r="P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row>
    <row r="243" spans="13:100">
      <c r="M243"/>
      <c r="N243" s="1"/>
      <c r="O243" s="1"/>
      <c r="P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row>
    <row r="244" spans="13:100">
      <c r="M244"/>
      <c r="N244" s="1"/>
      <c r="O244" s="1"/>
      <c r="P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row>
    <row r="245" spans="13:100">
      <c r="M245"/>
      <c r="N245" s="1"/>
      <c r="O245" s="1"/>
      <c r="P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row>
    <row r="246" spans="13:100">
      <c r="M246"/>
      <c r="N246" s="1"/>
      <c r="O246" s="1"/>
      <c r="P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row>
    <row r="247" spans="13:100">
      <c r="M247"/>
      <c r="N247" s="1"/>
      <c r="O247" s="1"/>
      <c r="P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row>
    <row r="248" spans="13:100">
      <c r="M248"/>
      <c r="N248" s="1"/>
      <c r="O248" s="1"/>
      <c r="P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row>
    <row r="249" spans="13:100">
      <c r="M249"/>
      <c r="N249" s="1"/>
      <c r="O249" s="1"/>
      <c r="P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row>
    <row r="250" spans="13:100">
      <c r="M250"/>
      <c r="N250" s="1"/>
      <c r="O250" s="1"/>
      <c r="P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row>
    <row r="251" spans="13:100">
      <c r="M251"/>
      <c r="N251" s="1"/>
      <c r="O251" s="1"/>
      <c r="P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row>
    <row r="252" spans="13:100">
      <c r="M252"/>
      <c r="N252" s="1"/>
      <c r="O252" s="1"/>
      <c r="P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row>
    <row r="253" spans="13:100">
      <c r="M253"/>
      <c r="N253" s="1"/>
      <c r="O253" s="1"/>
      <c r="P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row>
    <row r="254" spans="13:100">
      <c r="M254"/>
      <c r="N254" s="1"/>
      <c r="O254" s="1"/>
      <c r="P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row>
    <row r="255" spans="13:100">
      <c r="M255"/>
      <c r="N255" s="1"/>
      <c r="O255" s="1"/>
      <c r="P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row>
    <row r="256" spans="13:100">
      <c r="M256"/>
      <c r="N256" s="1"/>
      <c r="O256" s="1"/>
      <c r="P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row>
    <row r="257" spans="13:100">
      <c r="M257"/>
      <c r="N257" s="1"/>
      <c r="O257" s="1"/>
      <c r="P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row>
    <row r="258" spans="13:100">
      <c r="M258"/>
      <c r="N258" s="1"/>
      <c r="O258" s="1"/>
      <c r="P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row>
    <row r="259" spans="13:100">
      <c r="M259"/>
      <c r="N259" s="1"/>
      <c r="O259" s="1"/>
      <c r="P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row>
    <row r="260" spans="13:100">
      <c r="M260"/>
      <c r="N260" s="1"/>
      <c r="O260" s="1"/>
      <c r="P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row>
    <row r="261" spans="13:100">
      <c r="M261"/>
      <c r="N261" s="1"/>
      <c r="O261" s="1"/>
      <c r="P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row>
    <row r="262" spans="13:100">
      <c r="M262"/>
      <c r="N262" s="1"/>
      <c r="O262" s="1"/>
      <c r="P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row>
    <row r="263" spans="13:100">
      <c r="M263"/>
      <c r="N263" s="1"/>
      <c r="O263" s="1"/>
      <c r="P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row>
    <row r="264" spans="13:100">
      <c r="M264"/>
      <c r="N264" s="1"/>
      <c r="O264" s="1"/>
      <c r="P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row>
    <row r="265" spans="13:100">
      <c r="M265"/>
      <c r="N265" s="1"/>
      <c r="O265" s="1"/>
      <c r="P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row>
    <row r="266" spans="13:100">
      <c r="M266"/>
      <c r="N266" s="1"/>
      <c r="O266" s="1"/>
      <c r="P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row>
    <row r="267" spans="13:100">
      <c r="M267"/>
      <c r="N267" s="1"/>
      <c r="O267" s="1"/>
      <c r="P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row>
    <row r="268" spans="13:100">
      <c r="M268"/>
      <c r="N268" s="1"/>
      <c r="O268" s="1"/>
      <c r="P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row>
    <row r="269" spans="13:100">
      <c r="M269"/>
      <c r="N269" s="1"/>
      <c r="O269" s="1"/>
      <c r="P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row>
    <row r="270" spans="13:100">
      <c r="M270"/>
      <c r="N270" s="1"/>
      <c r="O270" s="1"/>
      <c r="P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row>
    <row r="271" spans="13:100">
      <c r="M271"/>
      <c r="N271" s="1"/>
      <c r="O271" s="1"/>
      <c r="P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row>
    <row r="272" spans="13:100">
      <c r="M272"/>
      <c r="N272" s="1"/>
      <c r="O272" s="1"/>
      <c r="P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row>
    <row r="273" spans="13:100">
      <c r="M273"/>
      <c r="N273" s="1"/>
      <c r="O273" s="1"/>
      <c r="P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row>
    <row r="274" spans="13:100">
      <c r="M274"/>
      <c r="N274" s="1"/>
      <c r="O274" s="1"/>
      <c r="P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row>
    <row r="275" spans="13:100">
      <c r="M275"/>
      <c r="N275" s="1"/>
      <c r="O275" s="1"/>
      <c r="P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row>
    <row r="276" spans="13:100">
      <c r="M276"/>
      <c r="N276" s="1"/>
      <c r="O276" s="1"/>
      <c r="P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row>
    <row r="277" spans="13:100">
      <c r="M277"/>
      <c r="N277" s="1"/>
      <c r="O277" s="1"/>
      <c r="P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row>
    <row r="278" spans="13:100">
      <c r="M278"/>
      <c r="N278" s="1"/>
      <c r="O278" s="1"/>
      <c r="P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row>
    <row r="279" spans="13:100">
      <c r="M279"/>
      <c r="N279" s="1"/>
      <c r="O279" s="1"/>
      <c r="P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row>
    <row r="280" spans="13:100">
      <c r="M280"/>
      <c r="N280" s="1"/>
      <c r="O280" s="1"/>
      <c r="P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row>
    <row r="281" spans="13:100">
      <c r="M281"/>
      <c r="N281" s="1"/>
      <c r="O281" s="1"/>
      <c r="P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row>
    <row r="282" spans="13:100">
      <c r="M282"/>
      <c r="N282" s="1"/>
      <c r="O282" s="1"/>
      <c r="P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row>
    <row r="283" spans="13:100">
      <c r="M283"/>
      <c r="N283" s="1"/>
      <c r="O283" s="1"/>
      <c r="P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row>
    <row r="284" spans="13:100">
      <c r="M284"/>
      <c r="N284" s="1"/>
      <c r="O284" s="1"/>
      <c r="P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row>
    <row r="285" spans="13:100">
      <c r="M285"/>
      <c r="N285" s="1"/>
      <c r="O285" s="1"/>
      <c r="P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row>
    <row r="286" spans="13:100">
      <c r="M286"/>
      <c r="N286" s="1"/>
      <c r="O286" s="1"/>
      <c r="P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row>
    <row r="287" spans="13:100">
      <c r="M287"/>
      <c r="N287" s="1"/>
      <c r="O287" s="1"/>
      <c r="P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row>
    <row r="288" spans="13:100">
      <c r="M288"/>
      <c r="N288" s="1"/>
      <c r="O288" s="1"/>
      <c r="P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row>
    <row r="289" spans="13:100">
      <c r="M289"/>
      <c r="N289" s="1"/>
      <c r="O289" s="1"/>
      <c r="P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row>
    <row r="290" spans="13:100">
      <c r="M290"/>
      <c r="N290" s="1"/>
      <c r="O290" s="1"/>
      <c r="P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row>
    <row r="291" spans="13:100">
      <c r="M291"/>
      <c r="N291" s="1"/>
      <c r="O291" s="1"/>
      <c r="P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row>
    <row r="292" spans="13:100">
      <c r="M292"/>
      <c r="N292" s="1"/>
      <c r="O292" s="1"/>
      <c r="P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row>
    <row r="293" spans="13:100">
      <c r="M293"/>
      <c r="N293" s="1"/>
      <c r="O293" s="1"/>
      <c r="P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row>
    <row r="294" spans="13:100">
      <c r="M294"/>
      <c r="N294" s="1"/>
      <c r="O294" s="1"/>
      <c r="P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row>
    <row r="295" spans="13:100">
      <c r="M295"/>
      <c r="N295" s="1"/>
      <c r="O295" s="1"/>
      <c r="P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row>
    <row r="296" spans="13:100">
      <c r="M296"/>
      <c r="N296" s="1"/>
      <c r="O296" s="1"/>
      <c r="P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row>
    <row r="297" spans="13:100">
      <c r="M297"/>
      <c r="N297" s="1"/>
      <c r="O297" s="1"/>
      <c r="P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row>
    <row r="298" spans="13:100">
      <c r="M298"/>
      <c r="N298" s="1"/>
      <c r="O298" s="1"/>
      <c r="P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row>
    <row r="299" spans="13:100">
      <c r="M299"/>
      <c r="N299" s="1"/>
      <c r="O299" s="1"/>
      <c r="P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row>
    <row r="300" spans="13:100">
      <c r="M300"/>
      <c r="N300" s="1"/>
      <c r="O300" s="1"/>
      <c r="P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row>
    <row r="301" spans="13:100">
      <c r="M301"/>
      <c r="N301" s="1"/>
      <c r="O301" s="1"/>
      <c r="P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row>
    <row r="302" spans="13:100">
      <c r="M302"/>
      <c r="N302" s="1"/>
      <c r="O302" s="1"/>
      <c r="P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row>
    <row r="303" spans="13:100">
      <c r="M303"/>
      <c r="N303" s="1"/>
      <c r="O303" s="1"/>
      <c r="P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row>
    <row r="304" spans="13:100">
      <c r="M304"/>
      <c r="N304" s="1"/>
      <c r="O304" s="1"/>
      <c r="P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row>
    <row r="305" spans="13:100">
      <c r="M305"/>
      <c r="N305" s="1"/>
      <c r="O305" s="1"/>
      <c r="P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row>
    <row r="306" spans="13:100">
      <c r="M306"/>
      <c r="N306" s="1"/>
      <c r="O306" s="1"/>
      <c r="P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row>
    <row r="307" spans="13:100">
      <c r="M307"/>
      <c r="N307" s="1"/>
      <c r="O307" s="1"/>
      <c r="P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row>
    <row r="308" spans="13:100">
      <c r="M308"/>
      <c r="N308" s="1"/>
      <c r="O308" s="1"/>
      <c r="P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row>
    <row r="309" spans="13:100">
      <c r="M309"/>
      <c r="N309" s="1"/>
      <c r="O309" s="1"/>
      <c r="P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row>
    <row r="310" spans="13:100">
      <c r="M310"/>
      <c r="N310" s="1"/>
      <c r="O310" s="1"/>
      <c r="P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row>
    <row r="311" spans="13:100">
      <c r="M311"/>
      <c r="N311" s="1"/>
      <c r="O311" s="1"/>
      <c r="P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row>
    <row r="312" spans="13:100">
      <c r="M312"/>
      <c r="N312" s="1"/>
      <c r="O312" s="1"/>
      <c r="P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row>
    <row r="313" spans="13:100">
      <c r="M313"/>
      <c r="N313" s="1"/>
      <c r="O313" s="1"/>
      <c r="P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row>
    <row r="314" spans="13:100">
      <c r="M314"/>
      <c r="N314" s="1"/>
      <c r="O314" s="1"/>
      <c r="P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row>
    <row r="315" spans="13:100">
      <c r="M315"/>
      <c r="N315" s="1"/>
      <c r="O315" s="1"/>
      <c r="P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row>
    <row r="316" spans="13:100">
      <c r="M316"/>
      <c r="N316" s="1"/>
      <c r="O316" s="1"/>
      <c r="P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row>
    <row r="317" spans="13:100">
      <c r="M317"/>
      <c r="N317" s="1"/>
      <c r="O317" s="1"/>
      <c r="P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row>
    <row r="318" spans="13:100">
      <c r="M318"/>
      <c r="N318" s="1"/>
      <c r="O318" s="1"/>
      <c r="P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row>
    <row r="319" spans="13:100">
      <c r="M319"/>
      <c r="N319" s="1"/>
      <c r="O319" s="1"/>
      <c r="P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row>
    <row r="320" spans="13:100">
      <c r="M320"/>
      <c r="N320" s="1"/>
      <c r="O320" s="1"/>
      <c r="P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row>
    <row r="321" spans="13:100">
      <c r="M321"/>
      <c r="N321" s="1"/>
      <c r="O321" s="1"/>
      <c r="P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row>
    <row r="322" spans="13:100">
      <c r="M322"/>
      <c r="N322" s="1"/>
      <c r="O322" s="1"/>
      <c r="P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row>
    <row r="323" spans="13:100">
      <c r="M323"/>
      <c r="N323" s="1"/>
      <c r="O323" s="1"/>
      <c r="P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row>
    <row r="324" spans="13:100">
      <c r="M324"/>
      <c r="N324" s="1"/>
      <c r="O324" s="1"/>
      <c r="P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row>
    <row r="325" spans="13:100">
      <c r="M325"/>
      <c r="N325" s="1"/>
      <c r="O325" s="1"/>
      <c r="P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row>
    <row r="326" spans="13:100">
      <c r="M326"/>
      <c r="N326" s="1"/>
      <c r="O326" s="1"/>
      <c r="P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row>
    <row r="327" spans="13:100">
      <c r="M327"/>
      <c r="N327" s="1"/>
      <c r="O327" s="1"/>
      <c r="P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row>
    <row r="328" spans="13:100">
      <c r="M328"/>
      <c r="N328" s="1"/>
      <c r="O328" s="1"/>
      <c r="P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row>
    <row r="329" spans="13:100">
      <c r="M329"/>
      <c r="N329" s="1"/>
      <c r="O329" s="1"/>
      <c r="P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row>
    <row r="330" spans="13:100">
      <c r="M330"/>
      <c r="N330" s="1"/>
      <c r="O330" s="1"/>
      <c r="P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row>
    <row r="331" spans="13:100">
      <c r="M331"/>
      <c r="N331" s="1"/>
      <c r="O331" s="1"/>
      <c r="P331" s="1"/>
      <c r="Q331"/>
      <c r="R331"/>
      <c r="S331"/>
      <c r="T331"/>
      <c r="U331"/>
      <c r="V331"/>
      <c r="W331"/>
      <c r="X331"/>
      <c r="Y331"/>
      <c r="Z331"/>
      <c r="AA331"/>
      <c r="AB331"/>
      <c r="AC331"/>
      <c r="AD331"/>
      <c r="AE331"/>
      <c r="AF331"/>
      <c r="AG331"/>
      <c r="AH331"/>
      <c r="AI331"/>
      <c r="AJ331"/>
      <c r="AK331"/>
      <c r="AL331"/>
      <c r="AM331"/>
      <c r="AN331"/>
    </row>
    <row r="332" spans="13:100">
      <c r="M332"/>
      <c r="N332" s="1"/>
      <c r="O332" s="1"/>
      <c r="P332" s="1"/>
      <c r="Q332"/>
      <c r="R332"/>
      <c r="S332"/>
      <c r="T332"/>
      <c r="U332"/>
      <c r="V332"/>
      <c r="W332"/>
      <c r="X332"/>
      <c r="Y332"/>
      <c r="Z332"/>
      <c r="AA332"/>
      <c r="AB332"/>
      <c r="AC332"/>
      <c r="AD332"/>
      <c r="AE332"/>
      <c r="AF332"/>
      <c r="AG332"/>
      <c r="AH332"/>
      <c r="AI332"/>
      <c r="AJ332"/>
      <c r="AK332"/>
      <c r="AL332"/>
      <c r="AM332"/>
      <c r="AN332"/>
    </row>
    <row r="333" spans="13:100">
      <c r="M333"/>
      <c r="N333" s="1"/>
      <c r="O333" s="1"/>
      <c r="P333" s="1"/>
      <c r="Q333"/>
      <c r="R333"/>
      <c r="S333"/>
      <c r="T333"/>
      <c r="U333"/>
      <c r="V333"/>
      <c r="W333"/>
      <c r="X333"/>
      <c r="Y333"/>
      <c r="Z333"/>
      <c r="AA333"/>
      <c r="AB333"/>
      <c r="AC333"/>
      <c r="AD333"/>
      <c r="AE333"/>
      <c r="AF333"/>
      <c r="AG333"/>
      <c r="AH333"/>
      <c r="AI333"/>
      <c r="AJ333"/>
      <c r="AK333"/>
      <c r="AL333"/>
      <c r="AM333"/>
      <c r="AN333"/>
    </row>
    <row r="334" spans="13:100">
      <c r="M334"/>
      <c r="N334" s="1"/>
      <c r="O334" s="1"/>
      <c r="P334" s="1"/>
      <c r="Q334"/>
      <c r="R334"/>
      <c r="S334"/>
      <c r="T334"/>
      <c r="U334"/>
      <c r="V334"/>
      <c r="W334"/>
      <c r="X334"/>
      <c r="Y334"/>
      <c r="Z334"/>
      <c r="AA334"/>
      <c r="AB334"/>
      <c r="AC334"/>
      <c r="AD334"/>
      <c r="AE334"/>
      <c r="AF334"/>
      <c r="AG334"/>
      <c r="AH334"/>
      <c r="AI334"/>
      <c r="AJ334"/>
      <c r="AK334"/>
      <c r="AL334"/>
      <c r="AM334"/>
      <c r="AN334"/>
    </row>
    <row r="335" spans="13:100">
      <c r="M335"/>
      <c r="N335" s="1"/>
      <c r="O335" s="1"/>
      <c r="P335" s="1"/>
      <c r="Q335"/>
      <c r="R335"/>
      <c r="S335"/>
      <c r="T335"/>
      <c r="U335"/>
      <c r="V335"/>
      <c r="W335"/>
      <c r="X335"/>
      <c r="Y335"/>
      <c r="Z335"/>
      <c r="AA335"/>
      <c r="AB335"/>
      <c r="AC335"/>
      <c r="AD335"/>
      <c r="AE335"/>
      <c r="AF335"/>
      <c r="AG335"/>
      <c r="AH335"/>
      <c r="AI335"/>
      <c r="AJ335"/>
      <c r="AK335"/>
      <c r="AL335"/>
      <c r="AM335"/>
      <c r="AN335"/>
    </row>
    <row r="336" spans="13:100">
      <c r="M336"/>
      <c r="N336" s="1"/>
      <c r="O336" s="1"/>
      <c r="P336" s="1"/>
      <c r="Q336"/>
      <c r="R336"/>
      <c r="S336"/>
      <c r="T336"/>
      <c r="U336"/>
      <c r="V336"/>
      <c r="W336"/>
      <c r="X336"/>
      <c r="Y336"/>
      <c r="Z336"/>
      <c r="AA336"/>
      <c r="AB336"/>
      <c r="AC336"/>
      <c r="AD336"/>
      <c r="AE336"/>
      <c r="AF336"/>
      <c r="AG336"/>
      <c r="AH336"/>
      <c r="AI336"/>
      <c r="AJ336"/>
      <c r="AK336"/>
      <c r="AL336"/>
      <c r="AM336"/>
      <c r="AN336"/>
    </row>
    <row r="337" spans="13:40">
      <c r="M337"/>
      <c r="N337" s="1"/>
      <c r="O337" s="1"/>
      <c r="P337" s="1"/>
      <c r="Q337"/>
      <c r="R337"/>
      <c r="S337"/>
      <c r="T337"/>
      <c r="U337"/>
      <c r="V337"/>
      <c r="W337"/>
      <c r="X337"/>
      <c r="Y337"/>
      <c r="Z337"/>
      <c r="AA337"/>
      <c r="AB337"/>
      <c r="AC337"/>
      <c r="AD337"/>
      <c r="AE337"/>
      <c r="AF337"/>
      <c r="AG337"/>
      <c r="AH337"/>
      <c r="AI337"/>
      <c r="AJ337"/>
      <c r="AK337"/>
      <c r="AL337"/>
      <c r="AM337"/>
      <c r="AN337"/>
    </row>
    <row r="338" spans="13:40">
      <c r="M338"/>
      <c r="N338" s="1"/>
      <c r="O338" s="1"/>
      <c r="P338" s="1"/>
      <c r="Q338"/>
      <c r="R338"/>
      <c r="S338"/>
      <c r="T338"/>
      <c r="U338"/>
      <c r="V338"/>
      <c r="W338"/>
      <c r="X338"/>
      <c r="Y338"/>
      <c r="Z338"/>
      <c r="AA338"/>
      <c r="AB338"/>
      <c r="AC338"/>
      <c r="AD338"/>
      <c r="AE338"/>
      <c r="AF338"/>
      <c r="AG338"/>
      <c r="AH338"/>
      <c r="AI338"/>
      <c r="AJ338"/>
      <c r="AK338"/>
      <c r="AL338"/>
      <c r="AM338"/>
      <c r="AN338"/>
    </row>
    <row r="339" spans="13:40">
      <c r="M339"/>
      <c r="N339" s="1"/>
      <c r="O339" s="1"/>
      <c r="P339" s="1"/>
      <c r="Q339"/>
      <c r="R339"/>
      <c r="S339"/>
      <c r="T339"/>
      <c r="U339"/>
      <c r="V339"/>
      <c r="W339"/>
      <c r="X339"/>
      <c r="Y339"/>
      <c r="Z339"/>
      <c r="AA339"/>
      <c r="AB339"/>
      <c r="AC339"/>
      <c r="AD339"/>
      <c r="AE339"/>
      <c r="AF339"/>
      <c r="AG339"/>
      <c r="AH339"/>
      <c r="AI339"/>
      <c r="AJ339"/>
      <c r="AK339"/>
      <c r="AL339"/>
      <c r="AM339"/>
      <c r="AN339"/>
    </row>
    <row r="340" spans="13:40">
      <c r="M340"/>
      <c r="N340" s="1"/>
      <c r="O340" s="1"/>
      <c r="P340" s="1"/>
      <c r="Q340"/>
      <c r="R340"/>
      <c r="S340"/>
      <c r="T340"/>
      <c r="U340"/>
      <c r="V340"/>
      <c r="W340"/>
      <c r="X340"/>
      <c r="Y340"/>
      <c r="Z340"/>
      <c r="AA340"/>
      <c r="AB340"/>
      <c r="AC340"/>
      <c r="AD340"/>
      <c r="AE340"/>
      <c r="AF340"/>
      <c r="AG340"/>
      <c r="AH340"/>
      <c r="AI340"/>
      <c r="AJ340"/>
      <c r="AK340"/>
      <c r="AL340"/>
      <c r="AM340"/>
      <c r="AN340"/>
    </row>
    <row r="341" spans="13:40">
      <c r="M341"/>
      <c r="N341" s="1"/>
      <c r="O341" s="1"/>
      <c r="P341" s="1"/>
      <c r="Q341"/>
      <c r="R341"/>
      <c r="S341"/>
      <c r="T341"/>
      <c r="U341"/>
      <c r="V341"/>
      <c r="W341"/>
      <c r="X341"/>
      <c r="Y341"/>
      <c r="Z341"/>
      <c r="AA341"/>
      <c r="AB341"/>
      <c r="AC341"/>
      <c r="AD341"/>
      <c r="AE341"/>
      <c r="AF341"/>
      <c r="AG341"/>
      <c r="AH341"/>
      <c r="AI341"/>
      <c r="AJ341"/>
      <c r="AK341"/>
      <c r="AL341"/>
      <c r="AM341"/>
      <c r="AN341"/>
    </row>
    <row r="342" spans="13:40">
      <c r="M342"/>
      <c r="N342" s="1"/>
      <c r="O342" s="1"/>
      <c r="P342" s="1"/>
      <c r="Q342"/>
      <c r="R342"/>
      <c r="S342"/>
      <c r="T342"/>
      <c r="U342"/>
      <c r="V342"/>
      <c r="W342"/>
      <c r="X342"/>
      <c r="Y342"/>
      <c r="Z342"/>
      <c r="AA342"/>
      <c r="AB342"/>
      <c r="AC342"/>
      <c r="AD342"/>
      <c r="AE342"/>
      <c r="AF342"/>
      <c r="AG342"/>
      <c r="AH342"/>
      <c r="AI342"/>
      <c r="AJ342"/>
      <c r="AK342"/>
      <c r="AL342"/>
      <c r="AM342"/>
      <c r="AN342"/>
    </row>
    <row r="343" spans="13:40">
      <c r="M343"/>
      <c r="N343" s="1"/>
      <c r="O343" s="1"/>
      <c r="P343" s="1"/>
      <c r="Q343"/>
      <c r="R343"/>
      <c r="S343"/>
      <c r="T343"/>
      <c r="U343"/>
      <c r="V343"/>
      <c r="W343"/>
      <c r="X343"/>
      <c r="Y343"/>
      <c r="Z343"/>
      <c r="AA343"/>
      <c r="AB343"/>
      <c r="AC343"/>
      <c r="AD343"/>
      <c r="AE343"/>
      <c r="AF343"/>
      <c r="AG343"/>
      <c r="AH343"/>
      <c r="AI343"/>
      <c r="AJ343"/>
      <c r="AK343"/>
      <c r="AL343"/>
      <c r="AM343"/>
      <c r="AN343"/>
    </row>
    <row r="344" spans="13:40">
      <c r="M344"/>
      <c r="N344" s="1"/>
      <c r="O344" s="1"/>
      <c r="P344" s="1"/>
      <c r="Q344"/>
      <c r="R344"/>
      <c r="S344"/>
      <c r="T344"/>
      <c r="U344"/>
      <c r="V344"/>
      <c r="W344"/>
      <c r="X344"/>
      <c r="Y344"/>
      <c r="Z344"/>
      <c r="AA344"/>
      <c r="AB344"/>
      <c r="AC344"/>
      <c r="AD344"/>
      <c r="AE344"/>
      <c r="AF344"/>
      <c r="AG344"/>
      <c r="AH344"/>
      <c r="AI344"/>
      <c r="AJ344"/>
      <c r="AK344"/>
      <c r="AL344"/>
      <c r="AM344"/>
      <c r="AN344"/>
    </row>
    <row r="345" spans="13:40">
      <c r="M345"/>
      <c r="N345" s="1"/>
      <c r="O345" s="1"/>
      <c r="P345" s="1"/>
      <c r="Q345"/>
      <c r="R345"/>
      <c r="S345"/>
      <c r="T345"/>
      <c r="U345"/>
      <c r="V345"/>
      <c r="W345"/>
      <c r="X345"/>
      <c r="Y345"/>
      <c r="Z345"/>
      <c r="AA345"/>
      <c r="AB345"/>
      <c r="AC345"/>
      <c r="AD345"/>
      <c r="AE345"/>
      <c r="AF345"/>
      <c r="AG345"/>
      <c r="AH345"/>
      <c r="AI345"/>
      <c r="AJ345"/>
      <c r="AK345"/>
      <c r="AL345"/>
      <c r="AM345"/>
      <c r="AN345"/>
    </row>
    <row r="346" spans="13:40">
      <c r="M346"/>
      <c r="N346" s="1"/>
      <c r="O346" s="1"/>
      <c r="P346" s="1"/>
      <c r="Q346"/>
      <c r="R346"/>
      <c r="S346"/>
      <c r="T346"/>
      <c r="U346"/>
      <c r="V346"/>
      <c r="W346"/>
      <c r="X346"/>
      <c r="Y346"/>
      <c r="Z346"/>
      <c r="AA346"/>
      <c r="AB346"/>
      <c r="AC346"/>
      <c r="AD346"/>
      <c r="AE346"/>
      <c r="AF346"/>
      <c r="AG346"/>
      <c r="AH346"/>
      <c r="AI346"/>
      <c r="AJ346"/>
      <c r="AK346"/>
      <c r="AL346"/>
      <c r="AM346"/>
      <c r="AN346"/>
    </row>
    <row r="347" spans="13:40">
      <c r="M347"/>
      <c r="N347" s="1"/>
      <c r="O347" s="1"/>
      <c r="P347" s="1"/>
      <c r="Q347"/>
      <c r="R347"/>
      <c r="S347"/>
      <c r="T347"/>
      <c r="U347"/>
      <c r="V347"/>
      <c r="W347"/>
      <c r="X347"/>
      <c r="Y347"/>
      <c r="Z347"/>
      <c r="AA347"/>
      <c r="AB347"/>
      <c r="AC347"/>
      <c r="AD347"/>
      <c r="AE347"/>
      <c r="AF347"/>
      <c r="AG347"/>
      <c r="AH347"/>
      <c r="AI347"/>
      <c r="AJ347"/>
      <c r="AK347"/>
      <c r="AL347"/>
      <c r="AM347"/>
      <c r="AN347"/>
    </row>
    <row r="348" spans="13:40">
      <c r="M348"/>
      <c r="N348" s="1"/>
      <c r="O348" s="1"/>
      <c r="P348" s="1"/>
      <c r="Q348"/>
      <c r="R348"/>
      <c r="S348"/>
      <c r="T348"/>
      <c r="U348"/>
      <c r="V348"/>
      <c r="W348"/>
      <c r="X348"/>
      <c r="Y348"/>
      <c r="Z348"/>
      <c r="AA348"/>
      <c r="AB348"/>
      <c r="AC348"/>
      <c r="AD348"/>
      <c r="AE348"/>
      <c r="AF348"/>
      <c r="AG348"/>
      <c r="AH348"/>
      <c r="AI348"/>
      <c r="AJ348"/>
      <c r="AK348"/>
      <c r="AL348"/>
      <c r="AM348"/>
      <c r="AN348"/>
    </row>
    <row r="349" spans="13:40">
      <c r="M349"/>
      <c r="N349" s="1"/>
      <c r="O349" s="1"/>
      <c r="P349" s="1"/>
      <c r="Q349"/>
      <c r="R349"/>
      <c r="S349"/>
      <c r="T349"/>
      <c r="U349"/>
      <c r="V349"/>
      <c r="W349"/>
      <c r="X349"/>
      <c r="Y349"/>
      <c r="Z349"/>
      <c r="AA349"/>
      <c r="AB349"/>
      <c r="AC349"/>
      <c r="AD349"/>
      <c r="AE349"/>
      <c r="AF349"/>
      <c r="AG349"/>
      <c r="AH349"/>
      <c r="AI349"/>
      <c r="AJ349"/>
      <c r="AK349"/>
      <c r="AL349"/>
      <c r="AM349"/>
      <c r="AN349"/>
    </row>
    <row r="350" spans="13:40">
      <c r="M350"/>
      <c r="N350" s="1"/>
      <c r="O350" s="1"/>
      <c r="P350" s="1"/>
      <c r="Q350"/>
      <c r="R350"/>
      <c r="S350"/>
      <c r="T350"/>
      <c r="U350"/>
      <c r="V350"/>
      <c r="W350"/>
      <c r="X350"/>
      <c r="Y350"/>
      <c r="Z350"/>
      <c r="AA350"/>
      <c r="AB350"/>
      <c r="AC350"/>
      <c r="AD350"/>
      <c r="AE350"/>
      <c r="AF350"/>
      <c r="AG350"/>
      <c r="AH350"/>
      <c r="AI350"/>
      <c r="AJ350"/>
      <c r="AK350"/>
      <c r="AL350"/>
      <c r="AM350"/>
      <c r="AN350"/>
    </row>
    <row r="351" spans="13:40">
      <c r="M351"/>
      <c r="N351" s="1"/>
      <c r="O351" s="1"/>
      <c r="P351" s="1"/>
      <c r="Q351"/>
      <c r="R351"/>
      <c r="S351"/>
      <c r="T351"/>
      <c r="U351"/>
      <c r="V351"/>
      <c r="W351"/>
      <c r="X351"/>
      <c r="Y351"/>
      <c r="Z351"/>
      <c r="AA351"/>
      <c r="AB351"/>
      <c r="AC351"/>
      <c r="AD351"/>
      <c r="AE351"/>
      <c r="AF351"/>
      <c r="AG351"/>
      <c r="AH351"/>
      <c r="AI351"/>
      <c r="AJ351"/>
      <c r="AK351"/>
      <c r="AL351"/>
      <c r="AM351"/>
      <c r="AN351"/>
    </row>
    <row r="352" spans="13:40">
      <c r="M352"/>
      <c r="N352" s="1"/>
      <c r="O352" s="1"/>
      <c r="P352" s="1"/>
      <c r="Q352"/>
      <c r="R352"/>
      <c r="S352"/>
      <c r="T352"/>
      <c r="U352"/>
      <c r="V352"/>
      <c r="W352"/>
      <c r="X352"/>
      <c r="Y352"/>
      <c r="Z352"/>
      <c r="AA352"/>
      <c r="AB352"/>
      <c r="AC352"/>
      <c r="AD352"/>
      <c r="AE352"/>
      <c r="AF352"/>
      <c r="AG352"/>
      <c r="AH352"/>
      <c r="AI352"/>
      <c r="AJ352"/>
      <c r="AK352"/>
      <c r="AL352"/>
      <c r="AM352"/>
      <c r="AN352"/>
    </row>
    <row r="353" spans="13:40">
      <c r="M353"/>
      <c r="N353" s="1"/>
      <c r="O353" s="1"/>
      <c r="P353" s="1"/>
      <c r="Q353"/>
      <c r="R353"/>
      <c r="S353"/>
      <c r="T353"/>
      <c r="U353"/>
      <c r="V353"/>
      <c r="W353"/>
      <c r="X353"/>
      <c r="Y353"/>
      <c r="Z353"/>
      <c r="AA353"/>
      <c r="AB353"/>
      <c r="AC353"/>
      <c r="AD353"/>
      <c r="AE353"/>
      <c r="AF353"/>
      <c r="AG353"/>
      <c r="AH353"/>
      <c r="AI353"/>
      <c r="AJ353"/>
      <c r="AK353"/>
      <c r="AL353"/>
      <c r="AM353"/>
      <c r="AN353"/>
    </row>
    <row r="354" spans="13:40">
      <c r="M354"/>
      <c r="N354" s="1"/>
      <c r="O354" s="1"/>
      <c r="P354" s="1"/>
      <c r="Q354"/>
      <c r="R354"/>
      <c r="S354"/>
      <c r="T354"/>
      <c r="U354"/>
      <c r="V354"/>
      <c r="W354"/>
      <c r="X354"/>
      <c r="Y354"/>
      <c r="Z354"/>
      <c r="AA354"/>
      <c r="AB354"/>
      <c r="AC354"/>
      <c r="AD354"/>
      <c r="AE354"/>
      <c r="AF354"/>
      <c r="AG354"/>
      <c r="AH354"/>
      <c r="AI354"/>
      <c r="AJ354"/>
      <c r="AK354"/>
      <c r="AL354"/>
      <c r="AM354"/>
      <c r="AN354"/>
    </row>
    <row r="355" spans="13:40">
      <c r="M355"/>
      <c r="N355" s="1"/>
      <c r="O355" s="1"/>
      <c r="P355" s="1"/>
      <c r="Q355"/>
      <c r="R355"/>
      <c r="S355"/>
      <c r="T355"/>
      <c r="U355"/>
      <c r="V355"/>
      <c r="W355"/>
      <c r="X355"/>
      <c r="Y355"/>
      <c r="Z355"/>
      <c r="AA355"/>
      <c r="AB355"/>
      <c r="AC355"/>
      <c r="AD355"/>
      <c r="AE355"/>
      <c r="AF355"/>
      <c r="AG355"/>
      <c r="AH355"/>
      <c r="AI355"/>
      <c r="AJ355"/>
      <c r="AK355"/>
      <c r="AL355"/>
      <c r="AM355"/>
      <c r="AN355"/>
    </row>
    <row r="356" spans="13:40">
      <c r="M356"/>
      <c r="N356" s="1"/>
      <c r="O356" s="1"/>
      <c r="P356" s="1"/>
      <c r="Q356"/>
      <c r="R356"/>
      <c r="S356"/>
      <c r="T356"/>
      <c r="U356"/>
      <c r="V356"/>
      <c r="W356"/>
      <c r="X356"/>
      <c r="Y356"/>
      <c r="Z356"/>
      <c r="AA356"/>
      <c r="AB356"/>
      <c r="AC356"/>
      <c r="AD356"/>
      <c r="AE356"/>
      <c r="AF356"/>
      <c r="AG356"/>
      <c r="AH356"/>
      <c r="AI356"/>
      <c r="AJ356"/>
      <c r="AK356"/>
      <c r="AL356"/>
      <c r="AM356"/>
      <c r="AN356"/>
    </row>
    <row r="357" spans="13:40">
      <c r="M357"/>
      <c r="N357" s="1"/>
      <c r="O357" s="1"/>
      <c r="P357" s="1"/>
      <c r="Q357"/>
      <c r="R357"/>
      <c r="S357"/>
      <c r="T357"/>
      <c r="U357"/>
      <c r="V357"/>
      <c r="W357"/>
      <c r="X357"/>
      <c r="Y357"/>
      <c r="Z357"/>
      <c r="AA357"/>
      <c r="AB357"/>
      <c r="AC357"/>
      <c r="AD357"/>
      <c r="AE357"/>
      <c r="AF357"/>
      <c r="AG357"/>
      <c r="AH357"/>
      <c r="AI357"/>
      <c r="AJ357"/>
      <c r="AK357"/>
      <c r="AL357"/>
      <c r="AM357"/>
      <c r="AN357"/>
    </row>
    <row r="358" spans="13:40">
      <c r="M358"/>
      <c r="N358" s="1"/>
      <c r="O358" s="1"/>
      <c r="P358" s="1"/>
      <c r="Q358"/>
      <c r="R358"/>
      <c r="S358"/>
      <c r="T358"/>
      <c r="U358"/>
      <c r="V358"/>
      <c r="W358"/>
      <c r="X358"/>
      <c r="Y358"/>
      <c r="Z358"/>
      <c r="AA358"/>
      <c r="AB358"/>
      <c r="AC358"/>
      <c r="AD358"/>
      <c r="AE358"/>
      <c r="AF358"/>
      <c r="AG358"/>
      <c r="AH358"/>
      <c r="AI358"/>
      <c r="AJ358"/>
      <c r="AK358"/>
      <c r="AL358"/>
      <c r="AM358"/>
      <c r="AN358"/>
    </row>
    <row r="359" spans="13:40">
      <c r="M359"/>
      <c r="N359" s="1"/>
      <c r="O359" s="1"/>
      <c r="P359" s="1"/>
      <c r="Q359"/>
      <c r="R359"/>
      <c r="S359"/>
      <c r="T359"/>
      <c r="U359"/>
      <c r="V359"/>
      <c r="W359"/>
      <c r="X359"/>
      <c r="Y359"/>
      <c r="Z359"/>
      <c r="AA359"/>
      <c r="AB359"/>
      <c r="AC359"/>
      <c r="AD359"/>
      <c r="AE359"/>
      <c r="AF359"/>
      <c r="AG359"/>
      <c r="AH359"/>
      <c r="AI359"/>
      <c r="AJ359"/>
      <c r="AK359"/>
      <c r="AL359"/>
      <c r="AM359"/>
      <c r="AN359"/>
    </row>
    <row r="360" spans="13:40">
      <c r="M360"/>
      <c r="N360" s="1"/>
      <c r="O360" s="1"/>
      <c r="P360" s="1"/>
      <c r="Q360"/>
      <c r="R360"/>
      <c r="S360"/>
      <c r="T360"/>
      <c r="U360"/>
      <c r="V360"/>
      <c r="W360"/>
      <c r="X360"/>
      <c r="Y360"/>
      <c r="Z360"/>
      <c r="AA360"/>
      <c r="AB360"/>
      <c r="AC360"/>
      <c r="AD360"/>
      <c r="AE360"/>
      <c r="AF360"/>
      <c r="AG360"/>
      <c r="AH360"/>
      <c r="AI360"/>
      <c r="AJ360"/>
      <c r="AK360"/>
      <c r="AL360"/>
      <c r="AM360"/>
      <c r="AN360"/>
    </row>
    <row r="361" spans="13:40">
      <c r="M361"/>
      <c r="N361" s="1"/>
      <c r="O361" s="1"/>
      <c r="P361" s="1"/>
      <c r="Q361"/>
      <c r="R361"/>
      <c r="S361"/>
      <c r="T361"/>
      <c r="U361"/>
      <c r="V361"/>
      <c r="W361"/>
      <c r="X361"/>
      <c r="Y361"/>
      <c r="Z361"/>
      <c r="AA361"/>
      <c r="AB361"/>
      <c r="AC361"/>
      <c r="AD361"/>
      <c r="AE361"/>
      <c r="AF361"/>
      <c r="AG361"/>
      <c r="AH361"/>
      <c r="AI361"/>
      <c r="AJ361"/>
      <c r="AK361"/>
      <c r="AL361"/>
      <c r="AM361"/>
      <c r="AN361"/>
    </row>
    <row r="362" spans="13:40">
      <c r="M362"/>
      <c r="N362" s="1"/>
      <c r="O362" s="1"/>
      <c r="P362" s="1"/>
      <c r="Q362"/>
      <c r="R362"/>
      <c r="S362"/>
      <c r="T362"/>
      <c r="U362"/>
      <c r="V362"/>
      <c r="W362"/>
      <c r="X362"/>
      <c r="Y362"/>
      <c r="Z362"/>
      <c r="AA362"/>
      <c r="AB362"/>
      <c r="AC362"/>
      <c r="AD362"/>
      <c r="AE362"/>
      <c r="AF362"/>
      <c r="AG362"/>
      <c r="AH362"/>
      <c r="AI362"/>
      <c r="AJ362"/>
      <c r="AK362"/>
      <c r="AL362"/>
      <c r="AM362"/>
      <c r="AN362"/>
    </row>
    <row r="363" spans="13:40">
      <c r="M363"/>
      <c r="N363" s="1"/>
      <c r="O363" s="1"/>
      <c r="P363" s="1"/>
      <c r="Q363"/>
      <c r="R363"/>
      <c r="S363"/>
      <c r="T363"/>
      <c r="U363"/>
      <c r="V363"/>
      <c r="W363"/>
      <c r="X363"/>
      <c r="Y363"/>
      <c r="Z363"/>
      <c r="AA363"/>
      <c r="AB363"/>
      <c r="AC363"/>
      <c r="AD363"/>
      <c r="AE363"/>
      <c r="AF363"/>
      <c r="AG363"/>
      <c r="AH363"/>
      <c r="AI363"/>
      <c r="AJ363"/>
      <c r="AK363"/>
      <c r="AL363"/>
      <c r="AM363"/>
      <c r="AN363"/>
    </row>
    <row r="364" spans="13:40">
      <c r="M364"/>
      <c r="N364" s="1"/>
      <c r="O364" s="1"/>
      <c r="P364" s="1"/>
      <c r="Q364"/>
      <c r="R364"/>
      <c r="S364"/>
      <c r="T364"/>
      <c r="U364"/>
      <c r="V364"/>
      <c r="W364"/>
      <c r="X364"/>
      <c r="Y364"/>
      <c r="Z364"/>
      <c r="AA364"/>
      <c r="AB364"/>
      <c r="AC364"/>
      <c r="AD364"/>
      <c r="AE364"/>
      <c r="AF364"/>
      <c r="AG364"/>
      <c r="AH364"/>
      <c r="AI364"/>
      <c r="AJ364"/>
      <c r="AK364"/>
      <c r="AL364"/>
      <c r="AM364"/>
      <c r="AN364"/>
    </row>
    <row r="365" spans="13:40">
      <c r="M365"/>
      <c r="N365" s="1"/>
      <c r="O365" s="1"/>
      <c r="P365" s="1"/>
      <c r="Q365"/>
      <c r="R365"/>
      <c r="S365"/>
      <c r="T365"/>
      <c r="U365"/>
      <c r="V365"/>
      <c r="W365"/>
      <c r="X365"/>
      <c r="Y365"/>
      <c r="Z365"/>
      <c r="AA365"/>
      <c r="AB365"/>
      <c r="AC365"/>
      <c r="AD365"/>
      <c r="AE365"/>
      <c r="AF365"/>
      <c r="AG365"/>
      <c r="AH365"/>
      <c r="AI365"/>
      <c r="AJ365"/>
      <c r="AK365"/>
      <c r="AL365"/>
      <c r="AM365"/>
      <c r="AN365"/>
    </row>
    <row r="366" spans="13:40">
      <c r="M366"/>
      <c r="N366" s="1"/>
      <c r="O366" s="1"/>
      <c r="P366" s="1"/>
      <c r="Q366"/>
      <c r="R366"/>
      <c r="S366"/>
      <c r="T366"/>
      <c r="U366"/>
      <c r="V366"/>
      <c r="W366"/>
      <c r="X366"/>
      <c r="Y366"/>
      <c r="Z366"/>
      <c r="AA366"/>
      <c r="AB366"/>
      <c r="AC366"/>
      <c r="AD366"/>
      <c r="AE366"/>
      <c r="AF366"/>
      <c r="AG366"/>
      <c r="AH366"/>
      <c r="AI366"/>
      <c r="AJ366"/>
      <c r="AK366"/>
      <c r="AL366"/>
      <c r="AM366"/>
      <c r="AN366"/>
    </row>
    <row r="367" spans="13:40">
      <c r="M367"/>
      <c r="N367" s="1"/>
      <c r="O367" s="1"/>
      <c r="P367" s="1"/>
      <c r="Q367"/>
      <c r="R367"/>
      <c r="S367"/>
      <c r="T367"/>
      <c r="U367"/>
      <c r="V367"/>
      <c r="W367"/>
      <c r="X367"/>
      <c r="Y367"/>
      <c r="Z367"/>
      <c r="AA367"/>
      <c r="AB367"/>
      <c r="AC367"/>
      <c r="AD367"/>
      <c r="AE367"/>
      <c r="AF367"/>
      <c r="AG367"/>
      <c r="AH367"/>
      <c r="AI367"/>
      <c r="AJ367"/>
      <c r="AK367"/>
      <c r="AL367"/>
      <c r="AM367"/>
      <c r="AN367"/>
    </row>
    <row r="368" spans="13:40">
      <c r="M368"/>
      <c r="N368" s="1"/>
      <c r="O368" s="1"/>
      <c r="P368" s="1"/>
      <c r="Q368"/>
      <c r="R368"/>
      <c r="S368"/>
      <c r="T368"/>
      <c r="U368"/>
      <c r="V368"/>
      <c r="W368"/>
      <c r="X368"/>
      <c r="Y368"/>
      <c r="Z368"/>
      <c r="AA368"/>
      <c r="AB368"/>
      <c r="AC368"/>
      <c r="AD368"/>
      <c r="AE368"/>
      <c r="AF368"/>
      <c r="AG368"/>
      <c r="AH368"/>
      <c r="AI368"/>
      <c r="AJ368"/>
      <c r="AK368"/>
      <c r="AL368"/>
      <c r="AM368"/>
      <c r="AN368"/>
    </row>
    <row r="369" spans="13:40">
      <c r="M369"/>
      <c r="N369" s="1"/>
      <c r="O369" s="1"/>
      <c r="P369" s="1"/>
      <c r="Q369"/>
      <c r="R369"/>
      <c r="S369"/>
      <c r="T369"/>
      <c r="U369"/>
      <c r="V369"/>
      <c r="W369"/>
      <c r="X369"/>
      <c r="Y369"/>
      <c r="Z369"/>
      <c r="AA369"/>
      <c r="AB369"/>
      <c r="AC369"/>
      <c r="AD369"/>
      <c r="AE369"/>
      <c r="AF369"/>
      <c r="AG369"/>
      <c r="AH369"/>
      <c r="AI369"/>
      <c r="AJ369"/>
      <c r="AK369"/>
      <c r="AL369"/>
      <c r="AM369"/>
      <c r="AN369"/>
    </row>
    <row r="370" spans="13:40">
      <c r="M370"/>
      <c r="N370" s="1"/>
      <c r="O370" s="1"/>
      <c r="P370" s="1"/>
      <c r="Q370"/>
      <c r="R370"/>
      <c r="S370"/>
      <c r="T370"/>
      <c r="U370"/>
      <c r="V370"/>
      <c r="W370"/>
      <c r="X370"/>
      <c r="Y370"/>
      <c r="Z370"/>
      <c r="AA370"/>
      <c r="AB370"/>
      <c r="AC370"/>
      <c r="AD370"/>
      <c r="AE370"/>
      <c r="AF370"/>
      <c r="AG370"/>
      <c r="AH370"/>
      <c r="AI370"/>
      <c r="AJ370"/>
      <c r="AK370"/>
      <c r="AL370"/>
      <c r="AM370"/>
      <c r="AN370"/>
    </row>
    <row r="371" spans="13:40">
      <c r="M371"/>
      <c r="N371" s="1"/>
      <c r="O371" s="1"/>
      <c r="P371" s="1"/>
      <c r="Q371"/>
      <c r="R371"/>
      <c r="S371"/>
      <c r="T371"/>
      <c r="U371"/>
      <c r="V371"/>
      <c r="W371"/>
      <c r="X371"/>
      <c r="Y371"/>
      <c r="Z371"/>
      <c r="AA371"/>
      <c r="AB371"/>
      <c r="AC371"/>
      <c r="AD371"/>
      <c r="AE371"/>
      <c r="AF371"/>
      <c r="AG371"/>
      <c r="AH371"/>
      <c r="AI371"/>
      <c r="AJ371"/>
      <c r="AK371"/>
      <c r="AL371"/>
      <c r="AM371"/>
      <c r="AN371"/>
    </row>
    <row r="372" spans="13:40">
      <c r="M372"/>
      <c r="N372" s="1"/>
      <c r="O372" s="1"/>
      <c r="P372" s="1"/>
      <c r="Q372"/>
      <c r="R372"/>
      <c r="S372"/>
      <c r="T372"/>
      <c r="U372"/>
      <c r="V372"/>
      <c r="W372"/>
      <c r="X372"/>
      <c r="Y372"/>
      <c r="Z372"/>
      <c r="AA372"/>
      <c r="AB372"/>
      <c r="AC372"/>
      <c r="AD372"/>
      <c r="AE372"/>
      <c r="AF372"/>
      <c r="AG372"/>
      <c r="AH372"/>
      <c r="AI372"/>
      <c r="AJ372"/>
      <c r="AK372"/>
      <c r="AL372"/>
      <c r="AM372"/>
      <c r="AN372"/>
    </row>
    <row r="373" spans="13:40">
      <c r="M373"/>
      <c r="N373" s="1"/>
      <c r="O373" s="1"/>
      <c r="P373" s="1"/>
      <c r="Q373"/>
      <c r="R373"/>
      <c r="S373"/>
      <c r="T373"/>
      <c r="U373"/>
      <c r="V373"/>
      <c r="W373"/>
      <c r="X373"/>
      <c r="Y373"/>
      <c r="Z373"/>
      <c r="AA373"/>
      <c r="AB373"/>
      <c r="AC373"/>
      <c r="AD373"/>
      <c r="AE373"/>
      <c r="AF373"/>
      <c r="AG373"/>
      <c r="AH373"/>
      <c r="AI373"/>
      <c r="AJ373"/>
      <c r="AK373"/>
      <c r="AL373"/>
      <c r="AM373"/>
      <c r="AN373"/>
    </row>
    <row r="374" spans="13:40">
      <c r="M374"/>
      <c r="N374" s="1"/>
      <c r="O374" s="1"/>
      <c r="P374" s="1"/>
      <c r="Q374"/>
      <c r="R374"/>
      <c r="S374"/>
      <c r="T374"/>
      <c r="U374"/>
      <c r="V374"/>
      <c r="W374"/>
      <c r="X374"/>
      <c r="Y374"/>
      <c r="Z374"/>
      <c r="AA374"/>
      <c r="AB374"/>
      <c r="AC374"/>
      <c r="AD374"/>
      <c r="AE374"/>
      <c r="AF374"/>
      <c r="AG374"/>
      <c r="AH374"/>
      <c r="AI374"/>
      <c r="AJ374"/>
      <c r="AK374"/>
      <c r="AL374"/>
      <c r="AM374"/>
      <c r="AN374"/>
    </row>
    <row r="375" spans="13:40">
      <c r="M375"/>
      <c r="N375" s="1"/>
      <c r="O375" s="1"/>
      <c r="P375" s="1"/>
      <c r="Q375"/>
      <c r="R375"/>
      <c r="S375"/>
      <c r="T375"/>
      <c r="U375"/>
      <c r="V375"/>
      <c r="W375"/>
      <c r="X375"/>
      <c r="Y375"/>
      <c r="Z375"/>
      <c r="AA375"/>
      <c r="AB375"/>
      <c r="AC375"/>
      <c r="AD375"/>
      <c r="AE375"/>
      <c r="AF375"/>
      <c r="AG375"/>
      <c r="AH375"/>
      <c r="AI375"/>
      <c r="AJ375"/>
      <c r="AK375"/>
      <c r="AL375"/>
      <c r="AM375"/>
      <c r="AN375"/>
    </row>
    <row r="376" spans="13:40">
      <c r="M376"/>
      <c r="N376" s="1"/>
      <c r="O376" s="1"/>
      <c r="P376" s="1"/>
      <c r="Q376"/>
      <c r="R376"/>
      <c r="S376"/>
      <c r="T376"/>
      <c r="U376"/>
      <c r="V376"/>
      <c r="W376"/>
      <c r="X376"/>
      <c r="Y376"/>
      <c r="Z376"/>
      <c r="AA376"/>
      <c r="AB376"/>
      <c r="AC376"/>
      <c r="AD376"/>
      <c r="AE376"/>
      <c r="AF376"/>
      <c r="AG376"/>
      <c r="AH376"/>
      <c r="AI376"/>
      <c r="AJ376"/>
      <c r="AK376"/>
      <c r="AL376"/>
      <c r="AM376"/>
      <c r="AN376"/>
    </row>
    <row r="377" spans="13:40">
      <c r="M377"/>
      <c r="N377" s="1"/>
      <c r="O377" s="1"/>
      <c r="P377" s="1"/>
      <c r="Q377"/>
      <c r="R377"/>
      <c r="S377"/>
      <c r="T377"/>
      <c r="U377"/>
      <c r="V377"/>
      <c r="W377"/>
      <c r="X377"/>
      <c r="Y377"/>
      <c r="Z377"/>
      <c r="AA377"/>
      <c r="AB377"/>
      <c r="AC377"/>
      <c r="AD377"/>
      <c r="AE377"/>
      <c r="AF377"/>
      <c r="AG377"/>
      <c r="AH377"/>
      <c r="AI377"/>
      <c r="AJ377"/>
      <c r="AK377"/>
      <c r="AL377"/>
      <c r="AM377"/>
      <c r="AN377"/>
    </row>
    <row r="378" spans="13:40">
      <c r="M378"/>
      <c r="N378" s="1"/>
      <c r="O378" s="1"/>
      <c r="P378" s="1"/>
      <c r="Q378"/>
      <c r="R378"/>
      <c r="S378"/>
      <c r="T378"/>
      <c r="U378"/>
      <c r="V378"/>
      <c r="W378"/>
      <c r="X378"/>
      <c r="Y378"/>
      <c r="Z378"/>
      <c r="AA378"/>
      <c r="AB378"/>
      <c r="AC378"/>
      <c r="AD378"/>
      <c r="AE378"/>
      <c r="AF378"/>
      <c r="AG378"/>
      <c r="AH378"/>
      <c r="AI378"/>
      <c r="AJ378"/>
      <c r="AK378"/>
      <c r="AL378"/>
      <c r="AM378"/>
      <c r="AN378"/>
    </row>
    <row r="379" spans="13:40">
      <c r="M379"/>
      <c r="N379" s="1"/>
      <c r="O379" s="1"/>
      <c r="P379" s="1"/>
      <c r="Q379"/>
      <c r="R379"/>
      <c r="S379"/>
      <c r="T379"/>
      <c r="U379"/>
      <c r="V379"/>
      <c r="W379"/>
      <c r="X379"/>
      <c r="Y379"/>
      <c r="Z379"/>
      <c r="AA379"/>
      <c r="AB379"/>
      <c r="AC379"/>
      <c r="AD379"/>
      <c r="AE379"/>
      <c r="AF379"/>
      <c r="AG379"/>
      <c r="AH379"/>
      <c r="AI379"/>
      <c r="AJ379"/>
      <c r="AK379"/>
      <c r="AL379"/>
      <c r="AM379"/>
      <c r="AN379"/>
    </row>
    <row r="380" spans="13:40">
      <c r="M380"/>
      <c r="N380" s="1"/>
      <c r="O380" s="1"/>
      <c r="P380" s="1"/>
      <c r="Q380"/>
      <c r="R380"/>
      <c r="S380"/>
      <c r="T380"/>
      <c r="U380"/>
      <c r="V380"/>
      <c r="W380"/>
      <c r="X380"/>
      <c r="Y380"/>
      <c r="Z380"/>
      <c r="AA380"/>
      <c r="AB380"/>
      <c r="AC380"/>
      <c r="AD380"/>
      <c r="AE380"/>
      <c r="AF380"/>
      <c r="AG380"/>
      <c r="AH380"/>
      <c r="AI380"/>
      <c r="AJ380"/>
      <c r="AK380"/>
      <c r="AL380"/>
      <c r="AM380"/>
      <c r="AN380"/>
    </row>
    <row r="381" spans="13:40">
      <c r="M381"/>
      <c r="N381" s="1"/>
      <c r="O381" s="1"/>
      <c r="P381" s="1"/>
      <c r="Q381"/>
      <c r="R381"/>
      <c r="S381"/>
      <c r="T381"/>
      <c r="U381"/>
      <c r="V381"/>
      <c r="W381"/>
      <c r="X381"/>
      <c r="Y381"/>
      <c r="Z381"/>
      <c r="AA381"/>
      <c r="AB381"/>
      <c r="AC381"/>
      <c r="AD381"/>
      <c r="AE381"/>
      <c r="AF381"/>
      <c r="AG381"/>
      <c r="AH381"/>
      <c r="AI381"/>
      <c r="AJ381"/>
      <c r="AK381"/>
      <c r="AL381"/>
      <c r="AM381"/>
      <c r="AN381"/>
    </row>
    <row r="382" spans="13:40">
      <c r="M382"/>
      <c r="N382" s="1"/>
      <c r="O382" s="1"/>
      <c r="P382" s="1"/>
      <c r="Q382"/>
      <c r="R382"/>
      <c r="S382"/>
      <c r="T382"/>
      <c r="U382"/>
      <c r="V382"/>
      <c r="W382"/>
      <c r="X382"/>
      <c r="Y382"/>
      <c r="Z382"/>
      <c r="AA382"/>
      <c r="AB382"/>
      <c r="AC382"/>
      <c r="AD382"/>
      <c r="AE382"/>
      <c r="AF382"/>
      <c r="AG382"/>
      <c r="AH382"/>
      <c r="AI382"/>
      <c r="AJ382"/>
      <c r="AK382"/>
      <c r="AL382"/>
      <c r="AM382"/>
      <c r="AN382"/>
    </row>
    <row r="383" spans="13:40">
      <c r="M383"/>
      <c r="N383" s="1"/>
      <c r="O383" s="1"/>
      <c r="P383" s="1"/>
      <c r="Q383"/>
      <c r="R383"/>
      <c r="S383"/>
      <c r="T383"/>
      <c r="U383"/>
      <c r="V383"/>
      <c r="W383"/>
      <c r="X383"/>
      <c r="Y383"/>
      <c r="Z383"/>
      <c r="AA383"/>
      <c r="AB383"/>
      <c r="AC383"/>
      <c r="AD383"/>
      <c r="AE383"/>
      <c r="AF383"/>
      <c r="AG383"/>
      <c r="AH383"/>
      <c r="AI383"/>
      <c r="AJ383"/>
      <c r="AK383"/>
      <c r="AL383"/>
      <c r="AM383"/>
      <c r="AN383"/>
    </row>
    <row r="384" spans="13:40">
      <c r="M384"/>
      <c r="N384" s="1"/>
      <c r="O384" s="1"/>
      <c r="P384" s="1"/>
      <c r="Q384"/>
      <c r="R384"/>
      <c r="S384"/>
      <c r="T384"/>
      <c r="U384"/>
      <c r="V384"/>
      <c r="W384"/>
      <c r="X384"/>
      <c r="Y384"/>
      <c r="Z384"/>
      <c r="AA384"/>
      <c r="AB384"/>
      <c r="AC384"/>
      <c r="AD384"/>
      <c r="AE384"/>
      <c r="AF384"/>
      <c r="AG384"/>
      <c r="AH384"/>
      <c r="AI384"/>
      <c r="AJ384"/>
      <c r="AK384"/>
      <c r="AL384"/>
      <c r="AM384"/>
      <c r="AN384"/>
    </row>
    <row r="385" spans="13:40">
      <c r="M385"/>
      <c r="N385" s="1"/>
      <c r="O385" s="1"/>
      <c r="P385" s="1"/>
      <c r="Q385"/>
      <c r="R385"/>
      <c r="S385"/>
      <c r="T385"/>
      <c r="U385"/>
      <c r="V385"/>
      <c r="W385"/>
      <c r="X385"/>
      <c r="Y385"/>
      <c r="Z385"/>
      <c r="AA385"/>
      <c r="AB385"/>
      <c r="AC385"/>
      <c r="AD385"/>
      <c r="AE385"/>
      <c r="AF385"/>
      <c r="AG385"/>
      <c r="AH385"/>
      <c r="AI385"/>
      <c r="AJ385"/>
      <c r="AK385"/>
      <c r="AL385"/>
      <c r="AM385"/>
      <c r="AN385"/>
    </row>
    <row r="386" spans="13:40">
      <c r="M386"/>
      <c r="N386" s="1"/>
      <c r="O386" s="1"/>
      <c r="P386" s="1"/>
      <c r="Q386"/>
      <c r="R386"/>
      <c r="S386"/>
      <c r="T386"/>
      <c r="U386"/>
      <c r="V386"/>
      <c r="W386"/>
      <c r="X386"/>
      <c r="Y386"/>
      <c r="Z386"/>
      <c r="AA386"/>
      <c r="AB386"/>
      <c r="AC386"/>
      <c r="AD386"/>
      <c r="AE386"/>
      <c r="AF386"/>
      <c r="AG386"/>
      <c r="AH386"/>
      <c r="AI386"/>
      <c r="AJ386"/>
      <c r="AK386"/>
      <c r="AL386"/>
      <c r="AM386"/>
      <c r="AN386"/>
    </row>
    <row r="387" spans="13:40">
      <c r="M387"/>
      <c r="N387" s="1"/>
      <c r="O387" s="1"/>
      <c r="P387" s="1"/>
      <c r="Q387"/>
      <c r="R387"/>
      <c r="S387"/>
      <c r="T387"/>
      <c r="U387"/>
      <c r="V387"/>
      <c r="W387"/>
      <c r="X387"/>
      <c r="Y387"/>
      <c r="Z387"/>
      <c r="AA387"/>
      <c r="AB387"/>
      <c r="AC387"/>
      <c r="AD387"/>
      <c r="AE387"/>
      <c r="AF387"/>
      <c r="AG387"/>
      <c r="AH387"/>
      <c r="AI387"/>
      <c r="AJ387"/>
      <c r="AK387"/>
      <c r="AL387"/>
      <c r="AM387"/>
      <c r="AN387"/>
    </row>
    <row r="388" spans="13:40">
      <c r="M388"/>
      <c r="N388" s="1"/>
      <c r="O388" s="1"/>
      <c r="P388" s="1"/>
      <c r="Q388"/>
      <c r="R388"/>
      <c r="S388"/>
      <c r="T388"/>
      <c r="U388"/>
      <c r="V388"/>
      <c r="W388"/>
      <c r="X388"/>
      <c r="Y388"/>
      <c r="Z388"/>
      <c r="AA388"/>
      <c r="AB388"/>
      <c r="AC388"/>
      <c r="AD388"/>
      <c r="AE388"/>
      <c r="AF388"/>
      <c r="AG388"/>
      <c r="AH388"/>
      <c r="AI388"/>
      <c r="AJ388"/>
      <c r="AK388"/>
      <c r="AL388"/>
      <c r="AM388"/>
      <c r="AN388"/>
    </row>
    <row r="389" spans="13:40">
      <c r="M389"/>
      <c r="N389" s="1"/>
      <c r="O389" s="1"/>
      <c r="P389" s="1"/>
      <c r="Q389"/>
      <c r="R389"/>
      <c r="S389"/>
      <c r="T389"/>
      <c r="U389"/>
      <c r="V389"/>
      <c r="W389"/>
      <c r="X389"/>
      <c r="Y389"/>
      <c r="Z389"/>
      <c r="AA389"/>
      <c r="AB389"/>
      <c r="AC389"/>
      <c r="AD389"/>
      <c r="AE389"/>
      <c r="AF389"/>
      <c r="AG389"/>
      <c r="AH389"/>
      <c r="AI389"/>
      <c r="AJ389"/>
      <c r="AK389"/>
      <c r="AL389"/>
      <c r="AM389"/>
      <c r="AN389"/>
    </row>
    <row r="390" spans="13:40">
      <c r="M390"/>
      <c r="N390" s="1"/>
      <c r="O390" s="1"/>
      <c r="P390" s="1"/>
      <c r="Q390"/>
      <c r="R390"/>
      <c r="S390"/>
      <c r="T390"/>
      <c r="U390"/>
      <c r="V390"/>
      <c r="W390"/>
      <c r="X390"/>
      <c r="Y390"/>
      <c r="Z390"/>
      <c r="AA390"/>
      <c r="AB390"/>
      <c r="AC390"/>
      <c r="AD390"/>
      <c r="AE390"/>
      <c r="AF390"/>
      <c r="AG390"/>
      <c r="AH390"/>
      <c r="AI390"/>
      <c r="AJ390"/>
      <c r="AK390"/>
      <c r="AL390"/>
      <c r="AM390"/>
      <c r="AN390"/>
    </row>
    <row r="391" spans="13:40">
      <c r="M391"/>
      <c r="N391" s="1"/>
      <c r="O391" s="1"/>
      <c r="P391" s="1"/>
      <c r="Q391"/>
      <c r="R391"/>
      <c r="S391"/>
      <c r="T391"/>
      <c r="U391"/>
      <c r="V391"/>
      <c r="W391"/>
      <c r="X391"/>
      <c r="Y391"/>
      <c r="Z391"/>
      <c r="AA391"/>
      <c r="AB391"/>
      <c r="AC391"/>
      <c r="AD391"/>
      <c r="AE391"/>
      <c r="AF391"/>
      <c r="AG391"/>
      <c r="AH391"/>
      <c r="AI391"/>
      <c r="AJ391"/>
      <c r="AK391"/>
      <c r="AL391"/>
      <c r="AM391"/>
      <c r="AN391"/>
    </row>
    <row r="392" spans="13:40">
      <c r="M392"/>
      <c r="N392" s="1"/>
      <c r="O392" s="1"/>
      <c r="P392" s="1"/>
      <c r="Q392"/>
      <c r="R392"/>
      <c r="S392"/>
      <c r="T392"/>
      <c r="U392"/>
      <c r="V392"/>
      <c r="W392"/>
      <c r="X392"/>
      <c r="Y392"/>
      <c r="Z392"/>
      <c r="AA392"/>
      <c r="AB392"/>
      <c r="AC392"/>
      <c r="AD392"/>
      <c r="AE392"/>
      <c r="AF392"/>
      <c r="AG392"/>
      <c r="AH392"/>
      <c r="AI392"/>
      <c r="AJ392"/>
      <c r="AK392"/>
      <c r="AL392"/>
      <c r="AM392"/>
      <c r="AN392"/>
    </row>
    <row r="393" spans="13:40">
      <c r="M393"/>
      <c r="N393" s="1"/>
      <c r="O393" s="1"/>
      <c r="P393" s="1"/>
      <c r="Q393"/>
      <c r="R393"/>
      <c r="S393"/>
      <c r="T393"/>
      <c r="U393"/>
      <c r="V393"/>
      <c r="W393"/>
      <c r="X393"/>
      <c r="Y393"/>
      <c r="Z393"/>
      <c r="AA393"/>
      <c r="AB393"/>
      <c r="AC393"/>
      <c r="AD393"/>
      <c r="AE393"/>
      <c r="AF393"/>
      <c r="AG393"/>
      <c r="AH393"/>
      <c r="AI393"/>
      <c r="AJ393"/>
      <c r="AK393"/>
      <c r="AL393"/>
      <c r="AM393"/>
      <c r="AN393"/>
    </row>
    <row r="394" spans="13:40">
      <c r="M394"/>
      <c r="N394" s="1"/>
      <c r="O394" s="1"/>
      <c r="P394" s="1"/>
      <c r="Q394"/>
      <c r="R394"/>
      <c r="S394"/>
      <c r="T394"/>
      <c r="U394"/>
      <c r="V394"/>
      <c r="W394"/>
      <c r="X394"/>
      <c r="Y394"/>
      <c r="Z394"/>
      <c r="AA394"/>
      <c r="AB394"/>
      <c r="AC394"/>
      <c r="AD394"/>
      <c r="AE394"/>
      <c r="AF394"/>
      <c r="AG394"/>
      <c r="AH394"/>
      <c r="AI394"/>
      <c r="AJ394"/>
      <c r="AK394"/>
      <c r="AL394"/>
      <c r="AM394"/>
      <c r="AN394"/>
    </row>
    <row r="395" spans="13:40">
      <c r="M395"/>
      <c r="N395" s="1"/>
      <c r="O395" s="1"/>
      <c r="P395" s="1"/>
      <c r="Q395"/>
      <c r="R395"/>
      <c r="S395"/>
      <c r="T395"/>
      <c r="U395"/>
      <c r="V395"/>
      <c r="W395"/>
      <c r="X395"/>
      <c r="Y395"/>
      <c r="Z395"/>
      <c r="AA395"/>
      <c r="AB395"/>
      <c r="AC395"/>
      <c r="AD395"/>
      <c r="AE395"/>
      <c r="AF395"/>
      <c r="AG395"/>
      <c r="AH395"/>
      <c r="AI395"/>
      <c r="AJ395"/>
      <c r="AK395"/>
      <c r="AL395"/>
      <c r="AM395"/>
      <c r="AN395"/>
    </row>
    <row r="396" spans="13:40">
      <c r="M396"/>
      <c r="N396" s="1"/>
      <c r="O396" s="1"/>
      <c r="P396" s="1"/>
      <c r="Q396"/>
      <c r="R396"/>
      <c r="S396"/>
      <c r="T396"/>
      <c r="U396"/>
      <c r="V396"/>
      <c r="W396"/>
      <c r="X396"/>
      <c r="Y396"/>
      <c r="Z396"/>
      <c r="AA396"/>
      <c r="AB396"/>
      <c r="AC396"/>
      <c r="AD396"/>
      <c r="AE396"/>
      <c r="AF396"/>
      <c r="AG396"/>
      <c r="AH396"/>
      <c r="AI396"/>
      <c r="AJ396"/>
      <c r="AK396"/>
      <c r="AL396"/>
      <c r="AM396"/>
      <c r="AN396"/>
    </row>
    <row r="397" spans="13:40">
      <c r="M397"/>
      <c r="N397" s="1"/>
      <c r="O397" s="1"/>
      <c r="P397" s="1"/>
      <c r="Q397"/>
      <c r="R397"/>
      <c r="S397"/>
      <c r="T397"/>
      <c r="U397"/>
      <c r="V397"/>
      <c r="W397"/>
      <c r="X397"/>
      <c r="Y397"/>
      <c r="Z397"/>
      <c r="AA397"/>
      <c r="AB397"/>
      <c r="AC397"/>
      <c r="AD397"/>
      <c r="AE397"/>
      <c r="AF397"/>
      <c r="AG397"/>
      <c r="AH397"/>
      <c r="AI397"/>
      <c r="AJ397"/>
      <c r="AK397"/>
      <c r="AL397"/>
      <c r="AM397"/>
      <c r="AN397"/>
    </row>
    <row r="398" spans="13:40">
      <c r="M398"/>
      <c r="N398" s="1"/>
      <c r="O398" s="1"/>
      <c r="P398" s="1"/>
      <c r="Q398"/>
      <c r="R398"/>
      <c r="S398"/>
      <c r="T398"/>
      <c r="U398"/>
      <c r="V398"/>
      <c r="W398"/>
      <c r="X398"/>
      <c r="Y398"/>
      <c r="Z398"/>
      <c r="AA398"/>
      <c r="AB398"/>
      <c r="AC398"/>
      <c r="AD398"/>
      <c r="AE398"/>
      <c r="AF398"/>
      <c r="AG398"/>
      <c r="AH398"/>
      <c r="AI398"/>
      <c r="AJ398"/>
      <c r="AK398"/>
      <c r="AL398"/>
      <c r="AM398"/>
      <c r="AN398"/>
    </row>
    <row r="399" spans="13:40">
      <c r="M399"/>
      <c r="N399" s="1"/>
      <c r="O399" s="1"/>
      <c r="P399" s="1"/>
      <c r="Q399"/>
      <c r="R399"/>
      <c r="S399"/>
      <c r="T399"/>
      <c r="U399"/>
      <c r="V399"/>
      <c r="W399"/>
      <c r="X399"/>
      <c r="Y399"/>
      <c r="Z399"/>
      <c r="AA399"/>
      <c r="AB399"/>
      <c r="AC399"/>
      <c r="AD399"/>
      <c r="AE399"/>
      <c r="AF399"/>
      <c r="AG399"/>
      <c r="AH399"/>
      <c r="AI399"/>
      <c r="AJ399"/>
      <c r="AK399"/>
      <c r="AL399"/>
      <c r="AM399"/>
      <c r="AN399"/>
    </row>
    <row r="400" spans="13:40">
      <c r="M400"/>
      <c r="N400" s="1"/>
      <c r="O400" s="1"/>
      <c r="P400" s="1"/>
      <c r="Q400"/>
      <c r="R400"/>
      <c r="S400"/>
      <c r="T400"/>
      <c r="U400"/>
      <c r="V400"/>
      <c r="W400"/>
      <c r="X400"/>
      <c r="Y400"/>
      <c r="Z400"/>
      <c r="AA400"/>
      <c r="AB400"/>
      <c r="AC400"/>
      <c r="AD400"/>
      <c r="AE400"/>
      <c r="AF400"/>
      <c r="AG400"/>
      <c r="AH400"/>
      <c r="AI400"/>
      <c r="AJ400"/>
      <c r="AK400"/>
      <c r="AL400"/>
      <c r="AM400"/>
      <c r="AN400"/>
    </row>
    <row r="401" spans="13:40">
      <c r="M401"/>
      <c r="N401" s="1"/>
      <c r="O401" s="1"/>
      <c r="P401" s="1"/>
      <c r="Q401"/>
      <c r="R401"/>
      <c r="S401"/>
      <c r="T401"/>
      <c r="U401"/>
      <c r="V401"/>
      <c r="W401"/>
      <c r="X401"/>
      <c r="Y401"/>
      <c r="Z401"/>
      <c r="AA401"/>
      <c r="AB401"/>
      <c r="AC401"/>
      <c r="AD401"/>
      <c r="AE401"/>
      <c r="AF401"/>
      <c r="AG401"/>
      <c r="AH401"/>
      <c r="AI401"/>
      <c r="AJ401"/>
      <c r="AK401"/>
      <c r="AL401"/>
      <c r="AM401"/>
      <c r="AN401"/>
    </row>
    <row r="402" spans="13:40">
      <c r="M402"/>
      <c r="N402" s="1"/>
      <c r="O402" s="1"/>
      <c r="P402" s="1"/>
      <c r="Q402"/>
      <c r="R402"/>
      <c r="S402"/>
      <c r="T402"/>
      <c r="U402"/>
      <c r="V402"/>
      <c r="W402"/>
      <c r="X402"/>
      <c r="Y402"/>
      <c r="Z402"/>
      <c r="AA402"/>
      <c r="AB402"/>
      <c r="AC402"/>
      <c r="AD402"/>
      <c r="AE402"/>
      <c r="AF402"/>
      <c r="AG402"/>
      <c r="AH402"/>
      <c r="AI402"/>
      <c r="AJ402"/>
      <c r="AK402"/>
      <c r="AL402"/>
      <c r="AM402"/>
      <c r="AN402"/>
    </row>
    <row r="403" spans="13:40">
      <c r="M403"/>
      <c r="N403" s="1"/>
      <c r="O403" s="1"/>
      <c r="P403" s="1"/>
      <c r="Q403"/>
      <c r="R403"/>
      <c r="S403"/>
      <c r="T403"/>
      <c r="U403"/>
      <c r="V403"/>
      <c r="W403"/>
      <c r="X403"/>
      <c r="Y403"/>
      <c r="Z403"/>
      <c r="AA403"/>
      <c r="AB403"/>
      <c r="AC403"/>
      <c r="AD403"/>
      <c r="AE403"/>
      <c r="AF403"/>
      <c r="AG403"/>
      <c r="AH403"/>
      <c r="AI403"/>
      <c r="AJ403"/>
      <c r="AK403"/>
      <c r="AL403"/>
      <c r="AM403"/>
      <c r="AN403"/>
    </row>
    <row r="404" spans="13:40">
      <c r="M404"/>
      <c r="N404" s="1"/>
      <c r="O404" s="1"/>
      <c r="P404" s="1"/>
      <c r="Q404"/>
      <c r="R404"/>
      <c r="S404"/>
      <c r="T404"/>
      <c r="U404"/>
      <c r="V404"/>
      <c r="W404"/>
      <c r="X404"/>
      <c r="Y404"/>
      <c r="Z404"/>
      <c r="AA404"/>
      <c r="AB404"/>
      <c r="AC404"/>
      <c r="AD404"/>
      <c r="AE404"/>
      <c r="AF404"/>
      <c r="AG404"/>
      <c r="AH404"/>
      <c r="AI404"/>
      <c r="AJ404"/>
      <c r="AK404"/>
      <c r="AL404"/>
      <c r="AM404"/>
      <c r="AN404"/>
    </row>
    <row r="405" spans="13:40">
      <c r="M405"/>
      <c r="N405" s="1"/>
      <c r="O405" s="1"/>
      <c r="P405" s="1"/>
      <c r="Q405"/>
      <c r="R405"/>
      <c r="S405"/>
      <c r="T405"/>
      <c r="U405"/>
      <c r="V405"/>
      <c r="W405"/>
      <c r="X405"/>
      <c r="Y405"/>
      <c r="Z405"/>
      <c r="AA405"/>
      <c r="AB405"/>
      <c r="AC405"/>
      <c r="AD405"/>
      <c r="AE405"/>
      <c r="AF405"/>
      <c r="AG405"/>
      <c r="AH405"/>
      <c r="AI405"/>
      <c r="AJ405"/>
      <c r="AK405"/>
      <c r="AL405"/>
      <c r="AM405"/>
      <c r="AN405"/>
    </row>
    <row r="406" spans="13:40">
      <c r="M406"/>
      <c r="N406" s="1"/>
      <c r="O406" s="1"/>
      <c r="P406" s="1"/>
      <c r="Q406"/>
      <c r="R406"/>
      <c r="S406"/>
      <c r="T406"/>
      <c r="U406"/>
      <c r="V406"/>
      <c r="W406"/>
      <c r="X406"/>
      <c r="Y406"/>
      <c r="Z406"/>
      <c r="AA406"/>
      <c r="AB406"/>
      <c r="AC406"/>
      <c r="AD406"/>
      <c r="AE406"/>
      <c r="AF406"/>
      <c r="AG406"/>
      <c r="AH406"/>
      <c r="AI406"/>
      <c r="AJ406"/>
      <c r="AK406"/>
      <c r="AL406"/>
      <c r="AM406"/>
      <c r="AN406"/>
    </row>
    <row r="407" spans="13:40">
      <c r="M407"/>
      <c r="N407" s="1"/>
      <c r="O407" s="1"/>
      <c r="P407" s="1"/>
      <c r="Q407"/>
      <c r="R407"/>
      <c r="S407"/>
      <c r="T407"/>
      <c r="U407"/>
      <c r="V407"/>
      <c r="W407"/>
      <c r="X407"/>
      <c r="Y407"/>
      <c r="Z407"/>
      <c r="AA407"/>
      <c r="AB407"/>
      <c r="AC407"/>
      <c r="AD407"/>
      <c r="AE407"/>
      <c r="AF407"/>
      <c r="AG407"/>
      <c r="AH407"/>
      <c r="AI407"/>
      <c r="AJ407"/>
      <c r="AK407"/>
      <c r="AL407"/>
      <c r="AM407"/>
      <c r="AN407"/>
    </row>
    <row r="408" spans="13:40">
      <c r="M408"/>
      <c r="N408" s="1"/>
      <c r="O408" s="1"/>
      <c r="P408" s="1"/>
      <c r="Q408"/>
      <c r="R408"/>
      <c r="S408"/>
      <c r="T408"/>
      <c r="U408"/>
      <c r="V408"/>
      <c r="W408"/>
      <c r="X408"/>
      <c r="Y408"/>
      <c r="Z408"/>
      <c r="AA408"/>
      <c r="AB408"/>
      <c r="AC408"/>
      <c r="AD408"/>
      <c r="AE408"/>
      <c r="AF408"/>
      <c r="AG408"/>
      <c r="AH408"/>
      <c r="AI408"/>
      <c r="AJ408"/>
      <c r="AK408"/>
      <c r="AL408"/>
      <c r="AM408"/>
      <c r="AN408"/>
    </row>
    <row r="409" spans="13:40">
      <c r="M409"/>
      <c r="N409" s="1"/>
      <c r="O409" s="1"/>
      <c r="P409" s="1"/>
      <c r="Q409"/>
      <c r="R409"/>
      <c r="S409"/>
      <c r="T409"/>
      <c r="U409"/>
      <c r="V409"/>
      <c r="W409"/>
      <c r="X409"/>
      <c r="Y409"/>
      <c r="Z409"/>
      <c r="AA409"/>
      <c r="AB409"/>
      <c r="AC409"/>
      <c r="AD409"/>
      <c r="AE409"/>
      <c r="AF409"/>
      <c r="AG409"/>
      <c r="AH409"/>
      <c r="AI409"/>
      <c r="AJ409"/>
      <c r="AK409"/>
      <c r="AL409"/>
      <c r="AM409"/>
      <c r="AN409"/>
    </row>
    <row r="410" spans="13:40">
      <c r="M410"/>
      <c r="N410" s="1"/>
      <c r="O410" s="1"/>
      <c r="P410" s="1"/>
      <c r="Q410"/>
      <c r="R410"/>
      <c r="S410"/>
      <c r="T410"/>
      <c r="U410"/>
      <c r="V410"/>
      <c r="W410"/>
      <c r="X410"/>
      <c r="Y410"/>
      <c r="Z410"/>
      <c r="AA410"/>
      <c r="AB410"/>
      <c r="AC410"/>
      <c r="AD410"/>
      <c r="AE410"/>
      <c r="AF410"/>
      <c r="AG410"/>
      <c r="AH410"/>
      <c r="AI410"/>
      <c r="AJ410"/>
      <c r="AK410"/>
      <c r="AL410"/>
      <c r="AM410"/>
      <c r="AN410"/>
    </row>
    <row r="411" spans="13:40">
      <c r="M411"/>
      <c r="N411" s="1"/>
      <c r="O411" s="1"/>
      <c r="P411" s="1"/>
      <c r="Q411"/>
      <c r="R411"/>
      <c r="S411"/>
      <c r="T411"/>
      <c r="U411"/>
      <c r="V411"/>
      <c r="W411"/>
      <c r="X411"/>
      <c r="Y411"/>
      <c r="Z411"/>
      <c r="AA411"/>
      <c r="AB411"/>
      <c r="AC411"/>
      <c r="AD411"/>
      <c r="AE411"/>
      <c r="AF411"/>
      <c r="AG411"/>
      <c r="AH411"/>
      <c r="AI411"/>
      <c r="AJ411"/>
      <c r="AK411"/>
      <c r="AL411"/>
      <c r="AM411"/>
      <c r="AN411"/>
    </row>
    <row r="412" spans="13:40">
      <c r="M412"/>
      <c r="N412" s="1"/>
      <c r="O412" s="1"/>
      <c r="P412" s="1"/>
      <c r="Q412"/>
      <c r="R412"/>
      <c r="S412"/>
      <c r="T412"/>
      <c r="U412"/>
      <c r="V412"/>
      <c r="W412"/>
      <c r="X412"/>
      <c r="Y412"/>
      <c r="Z412"/>
      <c r="AA412"/>
      <c r="AB412"/>
      <c r="AC412"/>
      <c r="AD412"/>
      <c r="AE412"/>
      <c r="AF412"/>
      <c r="AG412"/>
      <c r="AH412"/>
      <c r="AI412"/>
      <c r="AJ412"/>
      <c r="AK412"/>
      <c r="AL412"/>
      <c r="AM412"/>
      <c r="AN412"/>
    </row>
    <row r="413" spans="13:40">
      <c r="M413"/>
      <c r="N413" s="1"/>
      <c r="O413" s="1"/>
      <c r="P413" s="1"/>
      <c r="Q413"/>
      <c r="R413"/>
      <c r="S413"/>
      <c r="T413"/>
      <c r="U413"/>
      <c r="V413"/>
      <c r="W413"/>
      <c r="X413"/>
      <c r="Y413"/>
      <c r="Z413"/>
      <c r="AA413"/>
      <c r="AB413"/>
      <c r="AC413"/>
      <c r="AD413"/>
      <c r="AE413"/>
      <c r="AF413"/>
      <c r="AG413"/>
      <c r="AH413"/>
      <c r="AI413"/>
      <c r="AJ413"/>
      <c r="AK413"/>
      <c r="AL413"/>
      <c r="AM413"/>
      <c r="AN413"/>
    </row>
    <row r="414" spans="13:40">
      <c r="M414"/>
      <c r="N414" s="1"/>
      <c r="O414" s="1"/>
      <c r="P414" s="1"/>
      <c r="Q414"/>
      <c r="R414"/>
      <c r="S414"/>
      <c r="T414"/>
      <c r="U414"/>
      <c r="V414"/>
      <c r="W414"/>
      <c r="X414"/>
      <c r="Y414"/>
      <c r="Z414"/>
      <c r="AA414"/>
      <c r="AB414"/>
      <c r="AC414"/>
      <c r="AD414"/>
      <c r="AE414"/>
      <c r="AF414"/>
      <c r="AG414"/>
      <c r="AH414"/>
      <c r="AI414"/>
      <c r="AJ414"/>
      <c r="AK414"/>
      <c r="AL414"/>
      <c r="AM414"/>
      <c r="AN414"/>
    </row>
    <row r="415" spans="13:40">
      <c r="M415"/>
      <c r="N415" s="1"/>
      <c r="O415" s="1"/>
      <c r="P415" s="1"/>
      <c r="Q415"/>
      <c r="R415"/>
      <c r="S415"/>
      <c r="T415"/>
      <c r="U415"/>
      <c r="V415"/>
      <c r="W415"/>
      <c r="X415"/>
      <c r="Y415"/>
      <c r="Z415"/>
      <c r="AA415"/>
      <c r="AB415"/>
      <c r="AC415"/>
      <c r="AD415"/>
      <c r="AE415"/>
      <c r="AF415"/>
      <c r="AG415"/>
      <c r="AH415"/>
      <c r="AI415"/>
      <c r="AJ415"/>
      <c r="AK415"/>
      <c r="AL415"/>
      <c r="AM415"/>
      <c r="AN415"/>
    </row>
    <row r="416" spans="13:40">
      <c r="M416"/>
      <c r="N416" s="1"/>
      <c r="O416" s="1"/>
      <c r="P416" s="1"/>
      <c r="Q416"/>
      <c r="R416"/>
      <c r="S416"/>
      <c r="T416"/>
      <c r="U416"/>
      <c r="V416"/>
      <c r="W416"/>
      <c r="X416"/>
      <c r="Y416"/>
      <c r="Z416"/>
      <c r="AA416"/>
      <c r="AB416"/>
      <c r="AC416"/>
      <c r="AD416"/>
      <c r="AE416"/>
      <c r="AF416"/>
      <c r="AG416"/>
      <c r="AH416"/>
      <c r="AI416"/>
      <c r="AJ416"/>
      <c r="AK416"/>
      <c r="AL416"/>
      <c r="AM416"/>
      <c r="AN416"/>
    </row>
    <row r="417" spans="13:40">
      <c r="M417"/>
      <c r="N417" s="1"/>
      <c r="O417" s="1"/>
      <c r="P417" s="1"/>
      <c r="Q417"/>
      <c r="R417"/>
      <c r="S417"/>
      <c r="T417"/>
      <c r="U417"/>
      <c r="V417"/>
      <c r="W417"/>
      <c r="X417"/>
      <c r="Y417"/>
      <c r="Z417"/>
      <c r="AA417"/>
      <c r="AB417"/>
      <c r="AC417"/>
      <c r="AD417"/>
      <c r="AE417"/>
      <c r="AF417"/>
      <c r="AG417"/>
      <c r="AH417"/>
      <c r="AI417"/>
      <c r="AJ417"/>
      <c r="AK417"/>
      <c r="AL417"/>
      <c r="AM417"/>
      <c r="AN417"/>
    </row>
    <row r="418" spans="13:40">
      <c r="M418"/>
      <c r="N418" s="1"/>
      <c r="O418" s="1"/>
      <c r="P418" s="1"/>
      <c r="Q418"/>
      <c r="R418"/>
      <c r="S418"/>
      <c r="T418"/>
      <c r="U418"/>
      <c r="V418"/>
      <c r="W418"/>
      <c r="X418"/>
      <c r="Y418"/>
      <c r="Z418"/>
      <c r="AA418"/>
      <c r="AB418"/>
      <c r="AC418"/>
      <c r="AD418"/>
      <c r="AE418"/>
      <c r="AF418"/>
      <c r="AG418"/>
      <c r="AH418"/>
      <c r="AI418"/>
      <c r="AJ418"/>
      <c r="AK418"/>
      <c r="AL418"/>
      <c r="AM418"/>
      <c r="AN418"/>
    </row>
    <row r="419" spans="13:40">
      <c r="M419"/>
      <c r="N419" s="1"/>
      <c r="O419" s="1"/>
      <c r="P419" s="1"/>
      <c r="Q419"/>
      <c r="R419"/>
      <c r="S419"/>
      <c r="T419"/>
      <c r="U419"/>
      <c r="V419"/>
      <c r="W419"/>
      <c r="X419"/>
      <c r="Y419"/>
      <c r="Z419"/>
      <c r="AA419"/>
      <c r="AB419"/>
      <c r="AC419"/>
      <c r="AD419"/>
      <c r="AE419"/>
      <c r="AF419"/>
      <c r="AG419"/>
      <c r="AH419"/>
      <c r="AI419"/>
      <c r="AJ419"/>
      <c r="AK419"/>
      <c r="AL419"/>
      <c r="AM419"/>
      <c r="AN419"/>
    </row>
    <row r="420" spans="13:40">
      <c r="M420"/>
      <c r="N420" s="1"/>
      <c r="O420" s="1"/>
      <c r="P420" s="1"/>
      <c r="Q420"/>
      <c r="R420"/>
      <c r="S420"/>
      <c r="T420"/>
      <c r="U420"/>
      <c r="V420"/>
      <c r="W420"/>
      <c r="X420"/>
      <c r="Y420"/>
      <c r="Z420"/>
      <c r="AA420"/>
      <c r="AB420"/>
      <c r="AC420"/>
      <c r="AD420"/>
      <c r="AE420"/>
      <c r="AF420"/>
      <c r="AG420"/>
      <c r="AH420"/>
      <c r="AI420"/>
      <c r="AJ420"/>
      <c r="AK420"/>
      <c r="AL420"/>
      <c r="AM420"/>
      <c r="AN420"/>
    </row>
    <row r="421" spans="13:40">
      <c r="M421"/>
      <c r="N421" s="1"/>
      <c r="O421" s="1"/>
      <c r="P421" s="1"/>
      <c r="Q421"/>
      <c r="R421"/>
      <c r="S421"/>
      <c r="T421"/>
      <c r="U421"/>
      <c r="V421"/>
      <c r="W421"/>
      <c r="X421"/>
      <c r="Y421"/>
      <c r="Z421"/>
      <c r="AA421"/>
      <c r="AB421"/>
      <c r="AC421"/>
      <c r="AD421"/>
      <c r="AE421"/>
      <c r="AF421"/>
      <c r="AG421"/>
      <c r="AH421"/>
      <c r="AI421"/>
      <c r="AJ421"/>
      <c r="AK421"/>
      <c r="AL421"/>
      <c r="AM421"/>
      <c r="AN421"/>
    </row>
    <row r="422" spans="13:40">
      <c r="M422"/>
      <c r="N422" s="1"/>
      <c r="O422" s="1"/>
      <c r="P422" s="1"/>
      <c r="Q422"/>
      <c r="R422"/>
      <c r="S422"/>
      <c r="T422"/>
      <c r="U422"/>
      <c r="V422"/>
      <c r="W422"/>
      <c r="X422"/>
      <c r="Y422"/>
      <c r="Z422"/>
      <c r="AA422"/>
      <c r="AB422"/>
      <c r="AC422"/>
      <c r="AD422"/>
      <c r="AE422"/>
      <c r="AF422"/>
      <c r="AG422"/>
      <c r="AH422"/>
      <c r="AI422"/>
      <c r="AJ422"/>
      <c r="AK422"/>
      <c r="AL422"/>
      <c r="AM422"/>
      <c r="AN422"/>
    </row>
    <row r="423" spans="13:40">
      <c r="M423"/>
      <c r="N423" s="1"/>
      <c r="O423" s="1"/>
      <c r="P423" s="1"/>
      <c r="Q423"/>
      <c r="R423"/>
      <c r="S423"/>
      <c r="T423"/>
      <c r="U423"/>
      <c r="V423"/>
      <c r="W423"/>
      <c r="X423"/>
      <c r="Y423"/>
      <c r="Z423"/>
      <c r="AA423"/>
      <c r="AB423"/>
      <c r="AC423"/>
      <c r="AD423"/>
      <c r="AE423"/>
      <c r="AF423"/>
      <c r="AG423"/>
      <c r="AH423"/>
      <c r="AI423"/>
      <c r="AJ423"/>
      <c r="AK423"/>
      <c r="AL423"/>
      <c r="AM423"/>
      <c r="AN423"/>
    </row>
    <row r="424" spans="13:40">
      <c r="M424"/>
      <c r="N424" s="1"/>
      <c r="O424" s="1"/>
      <c r="P424" s="1"/>
      <c r="Q424"/>
      <c r="R424"/>
      <c r="S424"/>
      <c r="T424"/>
      <c r="U424"/>
      <c r="V424"/>
      <c r="W424"/>
      <c r="X424"/>
      <c r="Y424"/>
      <c r="Z424"/>
      <c r="AA424"/>
      <c r="AB424"/>
      <c r="AC424"/>
      <c r="AD424"/>
      <c r="AE424"/>
      <c r="AF424"/>
      <c r="AG424"/>
      <c r="AH424"/>
      <c r="AI424"/>
      <c r="AJ424"/>
      <c r="AK424"/>
      <c r="AL424"/>
      <c r="AM424"/>
      <c r="AN424"/>
    </row>
    <row r="425" spans="13:40">
      <c r="M425"/>
      <c r="N425" s="1"/>
      <c r="O425" s="1"/>
      <c r="P425" s="1"/>
      <c r="Q425"/>
      <c r="R425"/>
      <c r="S425"/>
      <c r="T425"/>
      <c r="U425"/>
      <c r="V425"/>
      <c r="W425"/>
      <c r="X425"/>
      <c r="Y425"/>
      <c r="Z425"/>
      <c r="AA425"/>
      <c r="AB425"/>
      <c r="AC425"/>
      <c r="AD425"/>
      <c r="AE425"/>
      <c r="AF425"/>
      <c r="AG425"/>
      <c r="AH425"/>
      <c r="AI425"/>
      <c r="AJ425"/>
      <c r="AK425"/>
      <c r="AL425"/>
      <c r="AM425"/>
      <c r="AN425"/>
    </row>
    <row r="426" spans="13:40">
      <c r="M426"/>
      <c r="N426" s="1"/>
      <c r="O426" s="1"/>
      <c r="P426" s="1"/>
      <c r="Q426"/>
      <c r="R426"/>
      <c r="S426"/>
      <c r="T426"/>
      <c r="U426"/>
      <c r="V426"/>
      <c r="W426"/>
      <c r="X426"/>
      <c r="Y426"/>
      <c r="Z426"/>
      <c r="AA426"/>
      <c r="AB426"/>
      <c r="AC426"/>
      <c r="AD426"/>
      <c r="AE426"/>
      <c r="AF426"/>
      <c r="AG426"/>
      <c r="AH426"/>
      <c r="AI426"/>
      <c r="AJ426"/>
      <c r="AK426"/>
      <c r="AL426"/>
      <c r="AM426"/>
      <c r="AN426"/>
    </row>
    <row r="427" spans="13:40">
      <c r="M427"/>
      <c r="N427" s="1"/>
      <c r="O427" s="1"/>
      <c r="P427" s="1"/>
      <c r="Q427"/>
      <c r="R427"/>
      <c r="S427"/>
      <c r="T427"/>
      <c r="U427"/>
      <c r="V427"/>
      <c r="W427"/>
      <c r="X427"/>
      <c r="Y427"/>
      <c r="Z427"/>
      <c r="AA427"/>
      <c r="AB427"/>
      <c r="AC427"/>
      <c r="AD427"/>
      <c r="AE427"/>
      <c r="AF427"/>
      <c r="AG427"/>
      <c r="AH427"/>
      <c r="AI427"/>
      <c r="AJ427"/>
      <c r="AK427"/>
      <c r="AL427"/>
      <c r="AM427"/>
      <c r="AN427"/>
    </row>
    <row r="428" spans="13:40">
      <c r="M428"/>
      <c r="N428" s="1"/>
      <c r="O428" s="1"/>
      <c r="P428" s="1"/>
      <c r="Q428"/>
      <c r="R428"/>
      <c r="S428"/>
      <c r="T428"/>
      <c r="U428"/>
      <c r="V428"/>
      <c r="W428"/>
      <c r="X428"/>
      <c r="Y428"/>
      <c r="Z428"/>
      <c r="AA428"/>
      <c r="AB428"/>
      <c r="AC428"/>
      <c r="AD428"/>
      <c r="AE428"/>
      <c r="AF428"/>
      <c r="AG428"/>
      <c r="AH428"/>
      <c r="AI428"/>
      <c r="AJ428"/>
      <c r="AK428"/>
      <c r="AL428"/>
      <c r="AM428"/>
      <c r="AN428"/>
    </row>
    <row r="429" spans="13:40">
      <c r="M429"/>
      <c r="N429" s="1"/>
      <c r="O429" s="1"/>
      <c r="P429" s="1"/>
      <c r="Q429"/>
      <c r="R429"/>
      <c r="S429"/>
      <c r="T429"/>
      <c r="U429"/>
      <c r="V429"/>
      <c r="W429"/>
      <c r="X429"/>
      <c r="Y429"/>
      <c r="Z429"/>
      <c r="AA429"/>
      <c r="AB429"/>
      <c r="AC429"/>
      <c r="AD429"/>
      <c r="AE429"/>
      <c r="AF429"/>
      <c r="AG429"/>
      <c r="AH429"/>
      <c r="AI429"/>
      <c r="AJ429"/>
      <c r="AK429"/>
      <c r="AL429"/>
      <c r="AM429"/>
      <c r="AN429"/>
    </row>
    <row r="430" spans="13:40">
      <c r="M430"/>
      <c r="N430" s="1"/>
      <c r="O430" s="1"/>
      <c r="P430" s="1"/>
      <c r="Q430"/>
      <c r="R430"/>
      <c r="S430"/>
      <c r="T430"/>
      <c r="U430"/>
      <c r="V430"/>
      <c r="W430"/>
      <c r="X430"/>
      <c r="Y430"/>
      <c r="Z430"/>
      <c r="AA430"/>
      <c r="AB430"/>
      <c r="AC430"/>
      <c r="AD430"/>
      <c r="AE430"/>
      <c r="AF430"/>
      <c r="AG430"/>
      <c r="AH430"/>
      <c r="AI430"/>
      <c r="AJ430"/>
      <c r="AK430"/>
      <c r="AL430"/>
      <c r="AM430"/>
      <c r="AN430"/>
    </row>
    <row r="431" spans="13:40">
      <c r="M431"/>
      <c r="N431" s="1"/>
      <c r="O431" s="1"/>
      <c r="P431" s="1"/>
      <c r="Q431"/>
      <c r="R431"/>
      <c r="S431"/>
      <c r="T431"/>
      <c r="U431"/>
      <c r="V431"/>
      <c r="W431"/>
      <c r="X431"/>
      <c r="Y431"/>
      <c r="Z431"/>
      <c r="AA431"/>
      <c r="AB431"/>
      <c r="AC431"/>
      <c r="AD431"/>
      <c r="AE431"/>
      <c r="AF431"/>
      <c r="AG431"/>
      <c r="AH431"/>
      <c r="AI431"/>
      <c r="AJ431"/>
      <c r="AK431"/>
      <c r="AL431"/>
      <c r="AM431"/>
      <c r="AN431"/>
    </row>
    <row r="432" spans="13:40">
      <c r="M432"/>
      <c r="N432" s="1"/>
      <c r="O432" s="1"/>
      <c r="P432" s="1"/>
      <c r="Q432"/>
      <c r="R432"/>
      <c r="S432"/>
      <c r="T432"/>
      <c r="U432"/>
      <c r="V432"/>
      <c r="W432"/>
      <c r="X432"/>
      <c r="Y432"/>
      <c r="Z432"/>
      <c r="AA432"/>
      <c r="AB432"/>
      <c r="AC432"/>
      <c r="AD432"/>
      <c r="AE432"/>
      <c r="AF432"/>
      <c r="AG432"/>
      <c r="AH432"/>
      <c r="AI432"/>
      <c r="AJ432"/>
      <c r="AK432"/>
      <c r="AL432"/>
      <c r="AM432"/>
      <c r="AN432"/>
    </row>
    <row r="433" spans="13:40">
      <c r="M433"/>
      <c r="N433" s="1"/>
      <c r="O433" s="1"/>
      <c r="P433" s="1"/>
      <c r="Q433"/>
      <c r="R433"/>
      <c r="S433"/>
      <c r="T433"/>
      <c r="U433"/>
      <c r="V433"/>
      <c r="W433"/>
      <c r="X433"/>
      <c r="Y433"/>
      <c r="Z433"/>
      <c r="AA433"/>
      <c r="AB433"/>
      <c r="AC433"/>
      <c r="AD433"/>
      <c r="AE433"/>
      <c r="AF433"/>
      <c r="AG433"/>
      <c r="AH433"/>
      <c r="AI433"/>
      <c r="AJ433"/>
      <c r="AK433"/>
      <c r="AL433"/>
      <c r="AM433"/>
      <c r="AN433"/>
    </row>
    <row r="434" spans="13:40">
      <c r="M434"/>
      <c r="N434" s="1"/>
      <c r="O434" s="1"/>
      <c r="P434" s="1"/>
      <c r="Q434"/>
      <c r="R434"/>
      <c r="S434"/>
      <c r="T434"/>
      <c r="U434"/>
      <c r="V434"/>
      <c r="W434"/>
      <c r="X434"/>
      <c r="Y434"/>
      <c r="Z434"/>
      <c r="AA434"/>
      <c r="AB434"/>
      <c r="AC434"/>
      <c r="AD434"/>
      <c r="AE434"/>
      <c r="AF434"/>
      <c r="AG434"/>
      <c r="AH434"/>
      <c r="AI434"/>
      <c r="AJ434"/>
      <c r="AK434"/>
      <c r="AL434"/>
      <c r="AM434"/>
      <c r="AN434"/>
    </row>
    <row r="435" spans="13:40">
      <c r="M435"/>
      <c r="N435" s="1"/>
      <c r="O435" s="1"/>
      <c r="P435" s="1"/>
      <c r="Q435"/>
      <c r="R435"/>
      <c r="S435"/>
      <c r="T435"/>
      <c r="U435"/>
      <c r="V435"/>
      <c r="W435"/>
      <c r="X435"/>
      <c r="Y435"/>
      <c r="Z435"/>
      <c r="AA435"/>
      <c r="AB435"/>
      <c r="AC435"/>
      <c r="AD435"/>
      <c r="AE435"/>
      <c r="AF435"/>
      <c r="AG435"/>
      <c r="AH435"/>
      <c r="AI435"/>
      <c r="AJ435"/>
      <c r="AK435"/>
      <c r="AL435"/>
      <c r="AM435"/>
      <c r="AN435"/>
    </row>
    <row r="436" spans="13:40">
      <c r="M436"/>
      <c r="N436" s="1"/>
      <c r="O436" s="1"/>
      <c r="P436" s="1"/>
      <c r="Q436"/>
      <c r="R436"/>
      <c r="S436"/>
      <c r="T436"/>
      <c r="U436"/>
      <c r="V436"/>
      <c r="W436"/>
      <c r="X436"/>
      <c r="Y436"/>
      <c r="Z436"/>
      <c r="AA436"/>
      <c r="AB436"/>
      <c r="AC436"/>
      <c r="AD436"/>
      <c r="AE436"/>
      <c r="AF436"/>
      <c r="AG436"/>
      <c r="AH436"/>
      <c r="AI436"/>
      <c r="AJ436"/>
      <c r="AK436"/>
      <c r="AL436"/>
      <c r="AM436"/>
      <c r="AN436"/>
    </row>
    <row r="437" spans="13:40">
      <c r="M437"/>
      <c r="N437" s="1"/>
      <c r="O437" s="1"/>
      <c r="P437" s="1"/>
      <c r="Q437"/>
      <c r="R437"/>
      <c r="S437"/>
      <c r="T437"/>
      <c r="U437"/>
      <c r="V437"/>
      <c r="W437"/>
      <c r="X437"/>
      <c r="Y437"/>
      <c r="Z437"/>
      <c r="AA437"/>
      <c r="AB437"/>
      <c r="AC437"/>
      <c r="AD437"/>
      <c r="AE437"/>
      <c r="AF437"/>
      <c r="AG437"/>
      <c r="AH437"/>
      <c r="AI437"/>
      <c r="AJ437"/>
      <c r="AK437"/>
      <c r="AL437"/>
      <c r="AM437"/>
      <c r="AN437"/>
    </row>
    <row r="438" spans="13:40">
      <c r="M438"/>
      <c r="N438" s="1"/>
      <c r="O438" s="1"/>
      <c r="P438" s="1"/>
      <c r="Q438"/>
      <c r="R438"/>
      <c r="S438"/>
      <c r="T438"/>
      <c r="U438"/>
      <c r="V438"/>
      <c r="W438"/>
      <c r="X438"/>
      <c r="Y438"/>
      <c r="Z438"/>
      <c r="AA438"/>
      <c r="AB438"/>
      <c r="AC438"/>
      <c r="AD438"/>
      <c r="AE438"/>
      <c r="AF438"/>
      <c r="AG438"/>
      <c r="AH438"/>
      <c r="AI438"/>
      <c r="AJ438"/>
      <c r="AK438"/>
      <c r="AL438"/>
      <c r="AM438"/>
      <c r="AN438"/>
    </row>
    <row r="439" spans="13:40">
      <c r="M439"/>
      <c r="N439" s="1"/>
      <c r="O439" s="1"/>
      <c r="P439" s="1"/>
      <c r="Q439"/>
      <c r="R439"/>
      <c r="S439"/>
      <c r="T439"/>
      <c r="U439"/>
      <c r="V439"/>
      <c r="W439"/>
      <c r="X439"/>
      <c r="Y439"/>
      <c r="Z439"/>
      <c r="AA439"/>
      <c r="AB439"/>
      <c r="AC439"/>
      <c r="AD439"/>
      <c r="AE439"/>
      <c r="AF439"/>
      <c r="AG439"/>
      <c r="AH439"/>
      <c r="AI439"/>
      <c r="AJ439"/>
      <c r="AK439"/>
      <c r="AL439"/>
      <c r="AM439"/>
      <c r="AN439"/>
    </row>
    <row r="440" spans="13:40">
      <c r="M440"/>
      <c r="N440" s="1"/>
      <c r="O440" s="1"/>
      <c r="P440" s="1"/>
      <c r="Q440"/>
      <c r="R440"/>
      <c r="S440"/>
      <c r="T440"/>
      <c r="U440"/>
      <c r="V440"/>
      <c r="W440"/>
      <c r="X440"/>
      <c r="Y440"/>
      <c r="Z440"/>
      <c r="AA440"/>
      <c r="AB440"/>
      <c r="AC440"/>
      <c r="AD440"/>
      <c r="AE440"/>
      <c r="AF440"/>
      <c r="AG440"/>
      <c r="AH440"/>
      <c r="AI440"/>
      <c r="AJ440"/>
      <c r="AK440"/>
      <c r="AL440"/>
      <c r="AM440"/>
      <c r="AN440"/>
    </row>
    <row r="441" spans="13:40">
      <c r="M441"/>
      <c r="N441" s="1"/>
      <c r="O441" s="1"/>
      <c r="P441" s="1"/>
      <c r="Q441"/>
      <c r="R441"/>
      <c r="S441"/>
      <c r="T441"/>
      <c r="U441"/>
      <c r="V441"/>
      <c r="W441"/>
      <c r="X441"/>
      <c r="Y441"/>
      <c r="Z441"/>
      <c r="AA441"/>
      <c r="AB441"/>
      <c r="AC441"/>
      <c r="AD441"/>
      <c r="AE441"/>
      <c r="AF441"/>
      <c r="AG441"/>
      <c r="AH441"/>
      <c r="AI441"/>
      <c r="AJ441"/>
      <c r="AK441"/>
      <c r="AL441"/>
      <c r="AM441"/>
      <c r="AN441"/>
    </row>
    <row r="442" spans="13:40">
      <c r="M442"/>
      <c r="N442" s="1"/>
      <c r="O442" s="1"/>
      <c r="P442" s="1"/>
      <c r="Q442"/>
      <c r="R442"/>
      <c r="S442"/>
      <c r="T442"/>
      <c r="U442"/>
      <c r="V442"/>
      <c r="W442"/>
      <c r="X442"/>
      <c r="Y442"/>
      <c r="Z442"/>
      <c r="AA442"/>
      <c r="AB442"/>
      <c r="AC442"/>
      <c r="AD442"/>
      <c r="AE442"/>
      <c r="AF442"/>
      <c r="AG442"/>
      <c r="AH442"/>
      <c r="AI442"/>
      <c r="AJ442"/>
      <c r="AK442"/>
      <c r="AL442"/>
      <c r="AM442"/>
      <c r="AN442"/>
    </row>
    <row r="443" spans="13:40">
      <c r="M443"/>
      <c r="N443" s="1"/>
      <c r="O443" s="1"/>
      <c r="P443" s="1"/>
      <c r="Q443"/>
      <c r="R443"/>
      <c r="S443"/>
      <c r="T443"/>
      <c r="U443"/>
      <c r="V443"/>
      <c r="W443"/>
      <c r="X443"/>
      <c r="Y443"/>
      <c r="Z443"/>
      <c r="AA443"/>
      <c r="AB443"/>
      <c r="AC443"/>
      <c r="AD443"/>
      <c r="AE443"/>
      <c r="AF443"/>
      <c r="AG443"/>
      <c r="AH443"/>
      <c r="AI443"/>
      <c r="AJ443"/>
      <c r="AK443"/>
      <c r="AL443"/>
      <c r="AM443"/>
      <c r="AN443"/>
    </row>
    <row r="444" spans="13:40">
      <c r="M444"/>
      <c r="N444" s="1"/>
      <c r="O444" s="1"/>
      <c r="P444" s="1"/>
      <c r="Q444"/>
      <c r="R444"/>
      <c r="S444"/>
      <c r="T444"/>
      <c r="U444"/>
      <c r="V444"/>
      <c r="W444"/>
      <c r="X444"/>
      <c r="Y444"/>
      <c r="Z444"/>
      <c r="AA444"/>
      <c r="AB444"/>
      <c r="AC444"/>
      <c r="AD444"/>
      <c r="AE444"/>
      <c r="AF444"/>
      <c r="AG444"/>
      <c r="AH444"/>
      <c r="AI444"/>
      <c r="AJ444"/>
      <c r="AK444"/>
      <c r="AL444"/>
      <c r="AM444"/>
      <c r="AN444"/>
    </row>
    <row r="445" spans="13:40">
      <c r="M445"/>
      <c r="N445" s="1"/>
      <c r="O445" s="1"/>
      <c r="P445" s="1"/>
      <c r="Q445"/>
      <c r="R445"/>
      <c r="S445"/>
      <c r="T445"/>
      <c r="U445"/>
      <c r="V445"/>
      <c r="W445"/>
      <c r="X445"/>
      <c r="Y445"/>
      <c r="Z445"/>
      <c r="AA445"/>
      <c r="AB445"/>
      <c r="AC445"/>
      <c r="AD445"/>
      <c r="AE445"/>
      <c r="AF445"/>
      <c r="AG445"/>
      <c r="AH445"/>
      <c r="AI445"/>
      <c r="AJ445"/>
      <c r="AK445"/>
      <c r="AL445"/>
      <c r="AM445"/>
      <c r="AN445"/>
    </row>
    <row r="446" spans="13:40">
      <c r="M446"/>
      <c r="N446" s="1"/>
      <c r="O446" s="1"/>
      <c r="P446" s="1"/>
      <c r="Q446"/>
      <c r="R446"/>
      <c r="S446"/>
      <c r="T446"/>
      <c r="U446"/>
      <c r="V446"/>
      <c r="W446"/>
      <c r="X446"/>
      <c r="Y446"/>
      <c r="Z446"/>
      <c r="AA446"/>
      <c r="AB446"/>
      <c r="AC446"/>
      <c r="AD446"/>
      <c r="AE446"/>
      <c r="AF446"/>
      <c r="AG446"/>
      <c r="AH446"/>
      <c r="AI446"/>
      <c r="AJ446"/>
      <c r="AK446"/>
      <c r="AL446"/>
      <c r="AM446"/>
      <c r="AN446"/>
    </row>
    <row r="447" spans="13:40">
      <c r="M447"/>
      <c r="N447" s="1"/>
      <c r="O447" s="1"/>
      <c r="P447" s="1"/>
      <c r="Q447"/>
      <c r="R447"/>
      <c r="S447"/>
      <c r="T447"/>
      <c r="U447"/>
      <c r="V447"/>
      <c r="W447"/>
      <c r="X447"/>
      <c r="Y447"/>
      <c r="Z447"/>
      <c r="AA447"/>
      <c r="AB447"/>
      <c r="AC447"/>
      <c r="AD447"/>
      <c r="AE447"/>
      <c r="AF447"/>
      <c r="AG447"/>
      <c r="AH447"/>
      <c r="AI447"/>
      <c r="AJ447"/>
      <c r="AK447"/>
      <c r="AL447"/>
      <c r="AM447"/>
      <c r="AN447"/>
    </row>
    <row r="448" spans="13:40">
      <c r="M448"/>
      <c r="N448" s="1"/>
      <c r="O448" s="1"/>
      <c r="P448" s="1"/>
      <c r="Q448"/>
      <c r="R448"/>
      <c r="S448"/>
      <c r="T448"/>
      <c r="U448"/>
      <c r="V448"/>
      <c r="W448"/>
      <c r="X448"/>
      <c r="Y448"/>
      <c r="Z448"/>
      <c r="AA448"/>
      <c r="AB448"/>
      <c r="AC448"/>
      <c r="AD448"/>
      <c r="AE448"/>
      <c r="AF448"/>
      <c r="AG448"/>
      <c r="AH448"/>
      <c r="AI448"/>
      <c r="AJ448"/>
      <c r="AK448"/>
      <c r="AL448"/>
      <c r="AM448"/>
      <c r="AN448"/>
    </row>
    <row r="449" spans="13:40">
      <c r="M449"/>
      <c r="N449" s="1"/>
      <c r="O449" s="1"/>
      <c r="P449" s="1"/>
      <c r="Q449"/>
      <c r="R449"/>
      <c r="S449"/>
      <c r="T449"/>
      <c r="U449"/>
      <c r="V449"/>
      <c r="W449"/>
      <c r="X449"/>
      <c r="Y449"/>
      <c r="Z449"/>
      <c r="AA449"/>
      <c r="AB449"/>
      <c r="AC449"/>
      <c r="AD449"/>
      <c r="AE449"/>
      <c r="AF449"/>
      <c r="AG449"/>
      <c r="AH449"/>
      <c r="AI449"/>
      <c r="AJ449"/>
      <c r="AK449"/>
      <c r="AL449"/>
      <c r="AM449"/>
      <c r="AN449"/>
    </row>
    <row r="450" spans="13:40">
      <c r="M450"/>
      <c r="N450" s="1"/>
      <c r="O450" s="1"/>
      <c r="P450" s="1"/>
      <c r="Q450"/>
      <c r="R450"/>
      <c r="S450"/>
      <c r="T450"/>
      <c r="U450"/>
      <c r="V450"/>
      <c r="W450"/>
      <c r="X450"/>
      <c r="Y450"/>
      <c r="Z450"/>
      <c r="AA450"/>
      <c r="AB450"/>
      <c r="AC450"/>
      <c r="AD450"/>
      <c r="AE450"/>
      <c r="AF450"/>
      <c r="AG450"/>
      <c r="AH450"/>
      <c r="AI450"/>
      <c r="AJ450"/>
      <c r="AK450"/>
      <c r="AL450"/>
      <c r="AM450"/>
      <c r="AN450"/>
    </row>
    <row r="451" spans="13:40">
      <c r="M451"/>
      <c r="N451" s="1"/>
      <c r="O451" s="1"/>
      <c r="P451" s="1"/>
      <c r="Q451"/>
      <c r="R451"/>
      <c r="S451"/>
      <c r="T451"/>
      <c r="U451"/>
      <c r="V451"/>
      <c r="W451"/>
      <c r="X451"/>
      <c r="Y451"/>
      <c r="Z451"/>
      <c r="AA451"/>
      <c r="AB451"/>
      <c r="AC451"/>
      <c r="AD451"/>
      <c r="AE451"/>
      <c r="AF451"/>
      <c r="AG451"/>
      <c r="AH451"/>
      <c r="AI451"/>
      <c r="AJ451"/>
      <c r="AK451"/>
      <c r="AL451"/>
      <c r="AM451"/>
      <c r="AN451"/>
    </row>
    <row r="452" spans="13:40">
      <c r="M452"/>
      <c r="N452" s="1"/>
      <c r="O452" s="1"/>
      <c r="P452" s="1"/>
      <c r="Q452"/>
      <c r="R452"/>
      <c r="S452"/>
      <c r="T452"/>
      <c r="U452"/>
      <c r="V452"/>
      <c r="W452"/>
      <c r="X452"/>
      <c r="Y452"/>
      <c r="Z452"/>
      <c r="AA452"/>
      <c r="AB452"/>
      <c r="AC452"/>
      <c r="AD452"/>
      <c r="AE452"/>
      <c r="AF452"/>
      <c r="AG452"/>
      <c r="AH452"/>
      <c r="AI452"/>
      <c r="AJ452"/>
      <c r="AK452"/>
      <c r="AL452"/>
      <c r="AM452"/>
      <c r="AN452"/>
    </row>
    <row r="453" spans="13:40">
      <c r="M453"/>
      <c r="N453" s="1"/>
      <c r="O453" s="1"/>
      <c r="P453" s="1"/>
      <c r="Q453"/>
      <c r="R453"/>
      <c r="S453"/>
      <c r="T453"/>
      <c r="U453"/>
      <c r="V453"/>
      <c r="W453"/>
      <c r="X453"/>
      <c r="Y453"/>
      <c r="Z453"/>
      <c r="AA453"/>
      <c r="AB453"/>
      <c r="AC453"/>
      <c r="AD453"/>
      <c r="AE453"/>
      <c r="AF453"/>
      <c r="AG453"/>
      <c r="AH453"/>
      <c r="AI453"/>
      <c r="AJ453"/>
      <c r="AK453"/>
      <c r="AL453"/>
      <c r="AM453"/>
      <c r="AN453"/>
    </row>
    <row r="454" spans="13:40">
      <c r="M454"/>
      <c r="N454" s="1"/>
      <c r="O454" s="1"/>
      <c r="P454" s="1"/>
      <c r="Q454"/>
      <c r="R454"/>
      <c r="S454"/>
      <c r="T454"/>
      <c r="U454"/>
      <c r="V454"/>
      <c r="W454"/>
      <c r="X454"/>
      <c r="Y454"/>
      <c r="Z454"/>
      <c r="AA454"/>
      <c r="AB454"/>
      <c r="AC454"/>
      <c r="AD454"/>
      <c r="AE454"/>
      <c r="AF454"/>
      <c r="AG454"/>
      <c r="AH454"/>
      <c r="AI454"/>
      <c r="AJ454"/>
      <c r="AK454"/>
      <c r="AL454"/>
      <c r="AM454"/>
      <c r="AN454"/>
    </row>
    <row r="455" spans="13:40">
      <c r="M455"/>
      <c r="N455" s="1"/>
      <c r="O455" s="1"/>
      <c r="P455" s="1"/>
      <c r="Q455"/>
      <c r="R455"/>
      <c r="S455"/>
      <c r="T455"/>
      <c r="U455"/>
      <c r="V455"/>
      <c r="W455"/>
      <c r="X455"/>
      <c r="Y455"/>
      <c r="Z455"/>
      <c r="AA455"/>
      <c r="AB455"/>
      <c r="AC455"/>
      <c r="AD455"/>
      <c r="AE455"/>
      <c r="AF455"/>
      <c r="AG455"/>
      <c r="AH455"/>
      <c r="AI455"/>
      <c r="AJ455"/>
      <c r="AK455"/>
      <c r="AL455"/>
      <c r="AM455"/>
      <c r="AN455"/>
    </row>
    <row r="456" spans="13:40">
      <c r="M456"/>
      <c r="N456" s="1"/>
      <c r="O456" s="1"/>
      <c r="P456" s="1"/>
      <c r="Q456"/>
      <c r="R456"/>
      <c r="S456"/>
      <c r="T456"/>
      <c r="U456"/>
      <c r="V456"/>
      <c r="W456"/>
      <c r="X456"/>
      <c r="Y456"/>
      <c r="Z456"/>
      <c r="AA456"/>
      <c r="AB456"/>
      <c r="AC456"/>
      <c r="AD456"/>
      <c r="AE456"/>
      <c r="AF456"/>
      <c r="AG456"/>
      <c r="AH456"/>
      <c r="AI456"/>
      <c r="AJ456"/>
      <c r="AK456"/>
      <c r="AL456"/>
      <c r="AM456"/>
      <c r="AN456"/>
    </row>
    <row r="457" spans="13:40">
      <c r="M457"/>
      <c r="N457" s="1"/>
      <c r="O457" s="1"/>
      <c r="P457" s="1"/>
      <c r="Q457"/>
      <c r="R457"/>
      <c r="S457"/>
      <c r="T457"/>
      <c r="U457"/>
      <c r="V457"/>
      <c r="W457"/>
      <c r="X457"/>
      <c r="Y457"/>
      <c r="Z457"/>
      <c r="AA457"/>
      <c r="AB457"/>
      <c r="AC457"/>
      <c r="AD457"/>
      <c r="AE457"/>
      <c r="AF457"/>
      <c r="AG457"/>
      <c r="AH457"/>
      <c r="AI457"/>
      <c r="AJ457"/>
      <c r="AK457"/>
      <c r="AL457"/>
      <c r="AM457"/>
      <c r="AN457"/>
    </row>
    <row r="458" spans="13:40">
      <c r="M458"/>
      <c r="N458" s="1"/>
      <c r="O458" s="1"/>
      <c r="P458" s="1"/>
      <c r="Q458"/>
      <c r="R458"/>
      <c r="S458"/>
      <c r="T458"/>
      <c r="U458"/>
      <c r="V458"/>
      <c r="W458"/>
      <c r="X458"/>
      <c r="Y458"/>
      <c r="Z458"/>
      <c r="AA458"/>
      <c r="AB458"/>
      <c r="AC458"/>
      <c r="AD458"/>
      <c r="AE458"/>
      <c r="AF458"/>
      <c r="AG458"/>
      <c r="AH458"/>
      <c r="AI458"/>
      <c r="AJ458"/>
      <c r="AK458"/>
      <c r="AL458"/>
      <c r="AM458"/>
      <c r="AN458"/>
    </row>
    <row r="459" spans="13:40">
      <c r="M459"/>
      <c r="N459" s="1"/>
      <c r="O459" s="1"/>
      <c r="P459" s="1"/>
      <c r="Q459"/>
      <c r="R459"/>
      <c r="S459"/>
      <c r="T459"/>
      <c r="U459"/>
      <c r="V459"/>
      <c r="W459"/>
      <c r="X459"/>
      <c r="Y459"/>
      <c r="Z459"/>
      <c r="AA459"/>
      <c r="AB459"/>
      <c r="AC459"/>
      <c r="AD459"/>
      <c r="AE459"/>
      <c r="AF459"/>
      <c r="AG459"/>
      <c r="AH459"/>
      <c r="AI459"/>
      <c r="AJ459"/>
      <c r="AK459"/>
      <c r="AL459"/>
      <c r="AM459"/>
      <c r="AN459"/>
    </row>
    <row r="460" spans="13:40">
      <c r="M460"/>
      <c r="N460" s="1"/>
      <c r="O460" s="1"/>
      <c r="P460" s="1"/>
      <c r="Q460"/>
      <c r="R460"/>
      <c r="S460"/>
      <c r="T460"/>
      <c r="U460"/>
      <c r="V460"/>
      <c r="W460"/>
      <c r="X460"/>
      <c r="Y460"/>
      <c r="Z460"/>
      <c r="AA460"/>
      <c r="AB460"/>
      <c r="AC460"/>
      <c r="AD460"/>
      <c r="AE460"/>
      <c r="AF460"/>
      <c r="AG460"/>
      <c r="AH460"/>
      <c r="AI460"/>
      <c r="AJ460"/>
      <c r="AK460"/>
      <c r="AL460"/>
      <c r="AM460"/>
      <c r="AN460"/>
    </row>
    <row r="461" spans="13:40">
      <c r="M461"/>
      <c r="N461" s="1"/>
      <c r="O461" s="1"/>
      <c r="P461" s="1"/>
      <c r="Q461"/>
      <c r="R461"/>
      <c r="S461"/>
      <c r="T461"/>
      <c r="U461"/>
      <c r="V461"/>
      <c r="W461"/>
      <c r="X461"/>
      <c r="Y461"/>
      <c r="Z461"/>
      <c r="AA461"/>
      <c r="AB461"/>
      <c r="AC461"/>
      <c r="AD461"/>
      <c r="AE461"/>
      <c r="AF461"/>
      <c r="AG461"/>
      <c r="AH461"/>
      <c r="AI461"/>
      <c r="AJ461"/>
      <c r="AK461"/>
      <c r="AL461"/>
      <c r="AM461"/>
      <c r="AN461"/>
    </row>
    <row r="462" spans="13:40">
      <c r="M462"/>
      <c r="N462" s="1"/>
      <c r="O462" s="1"/>
      <c r="P462" s="1"/>
      <c r="Q462"/>
      <c r="R462"/>
      <c r="S462"/>
      <c r="T462"/>
      <c r="U462"/>
      <c r="V462"/>
      <c r="W462"/>
      <c r="X462"/>
      <c r="Y462"/>
      <c r="Z462"/>
      <c r="AA462"/>
      <c r="AB462"/>
      <c r="AC462"/>
      <c r="AD462"/>
      <c r="AE462"/>
      <c r="AF462"/>
      <c r="AG462"/>
      <c r="AH462"/>
      <c r="AI462"/>
      <c r="AJ462"/>
      <c r="AK462"/>
      <c r="AL462"/>
      <c r="AM462"/>
      <c r="AN462"/>
    </row>
    <row r="463" spans="13:40">
      <c r="M463"/>
      <c r="N463" s="1"/>
      <c r="O463" s="1"/>
      <c r="P463" s="1"/>
      <c r="Q463"/>
      <c r="R463"/>
      <c r="S463"/>
      <c r="T463"/>
      <c r="U463"/>
      <c r="V463"/>
      <c r="W463"/>
      <c r="X463"/>
      <c r="Y463"/>
      <c r="Z463"/>
      <c r="AA463"/>
      <c r="AB463"/>
      <c r="AC463"/>
      <c r="AD463"/>
      <c r="AE463"/>
      <c r="AF463"/>
      <c r="AG463"/>
      <c r="AH463"/>
      <c r="AI463"/>
      <c r="AJ463"/>
      <c r="AK463"/>
      <c r="AL463"/>
      <c r="AM463"/>
      <c r="AN463"/>
    </row>
    <row r="464" spans="13:40">
      <c r="M464"/>
      <c r="N464" s="1"/>
      <c r="O464" s="1"/>
      <c r="P464" s="1"/>
      <c r="Q464"/>
      <c r="R464"/>
      <c r="S464"/>
      <c r="T464"/>
      <c r="U464"/>
      <c r="V464"/>
      <c r="W464"/>
      <c r="X464"/>
      <c r="Y464"/>
      <c r="Z464"/>
      <c r="AA464"/>
      <c r="AB464"/>
      <c r="AC464"/>
      <c r="AD464"/>
      <c r="AE464"/>
      <c r="AF464"/>
      <c r="AG464"/>
      <c r="AH464"/>
      <c r="AI464"/>
      <c r="AJ464"/>
      <c r="AK464"/>
      <c r="AL464"/>
      <c r="AM464"/>
      <c r="AN464"/>
    </row>
    <row r="465" spans="13:40">
      <c r="M465"/>
      <c r="N465" s="1"/>
      <c r="O465" s="1"/>
      <c r="P465" s="1"/>
      <c r="Q465"/>
      <c r="R465"/>
      <c r="S465"/>
      <c r="T465"/>
      <c r="U465"/>
      <c r="V465"/>
      <c r="W465"/>
      <c r="X465"/>
      <c r="Y465"/>
      <c r="Z465"/>
      <c r="AA465"/>
      <c r="AB465"/>
      <c r="AC465"/>
      <c r="AD465"/>
      <c r="AE465"/>
      <c r="AF465"/>
      <c r="AG465"/>
      <c r="AH465"/>
      <c r="AI465"/>
      <c r="AJ465"/>
      <c r="AK465"/>
      <c r="AL465"/>
      <c r="AM465"/>
      <c r="AN465"/>
    </row>
    <row r="466" spans="13:40">
      <c r="M466"/>
      <c r="N466" s="1"/>
      <c r="O466" s="1"/>
      <c r="P466" s="1"/>
      <c r="Q466"/>
      <c r="R466"/>
      <c r="S466"/>
      <c r="T466"/>
      <c r="U466"/>
      <c r="V466"/>
      <c r="W466"/>
      <c r="X466"/>
      <c r="Y466"/>
      <c r="Z466"/>
      <c r="AA466"/>
      <c r="AB466"/>
      <c r="AC466"/>
      <c r="AD466"/>
      <c r="AE466"/>
      <c r="AF466"/>
      <c r="AG466"/>
      <c r="AH466"/>
      <c r="AI466"/>
      <c r="AJ466"/>
      <c r="AK466"/>
      <c r="AL466"/>
      <c r="AM466"/>
      <c r="AN466"/>
    </row>
    <row r="467" spans="13:40">
      <c r="M467"/>
      <c r="N467" s="1"/>
      <c r="O467" s="1"/>
      <c r="P467" s="1"/>
      <c r="Q467"/>
      <c r="R467"/>
      <c r="S467"/>
      <c r="T467"/>
      <c r="U467"/>
      <c r="V467"/>
      <c r="W467"/>
      <c r="X467"/>
      <c r="Y467"/>
      <c r="Z467"/>
      <c r="AA467"/>
      <c r="AB467"/>
      <c r="AC467"/>
      <c r="AD467"/>
      <c r="AE467"/>
      <c r="AF467"/>
      <c r="AG467"/>
      <c r="AH467"/>
      <c r="AI467"/>
      <c r="AJ467"/>
      <c r="AK467"/>
      <c r="AL467"/>
      <c r="AM467"/>
      <c r="AN467"/>
    </row>
    <row r="468" spans="13:40">
      <c r="M468"/>
      <c r="N468" s="1"/>
      <c r="O468" s="1"/>
      <c r="P468" s="1"/>
      <c r="Q468"/>
      <c r="R468"/>
      <c r="S468"/>
      <c r="T468"/>
      <c r="U468"/>
      <c r="V468"/>
      <c r="W468"/>
      <c r="X468"/>
      <c r="Y468"/>
      <c r="Z468"/>
      <c r="AA468"/>
      <c r="AB468"/>
      <c r="AC468"/>
      <c r="AD468"/>
      <c r="AE468"/>
      <c r="AF468"/>
      <c r="AG468"/>
      <c r="AH468"/>
      <c r="AI468"/>
      <c r="AJ468"/>
      <c r="AK468"/>
      <c r="AL468"/>
      <c r="AM468"/>
      <c r="AN468"/>
    </row>
    <row r="469" spans="13:40">
      <c r="M469"/>
      <c r="N469" s="1"/>
      <c r="O469" s="1"/>
      <c r="P469" s="1"/>
      <c r="Q469"/>
      <c r="R469"/>
      <c r="S469"/>
      <c r="T469"/>
      <c r="U469"/>
      <c r="V469"/>
      <c r="W469"/>
      <c r="X469"/>
      <c r="Y469"/>
      <c r="Z469"/>
      <c r="AA469"/>
      <c r="AB469"/>
      <c r="AC469"/>
      <c r="AD469"/>
      <c r="AE469"/>
      <c r="AF469"/>
      <c r="AG469"/>
      <c r="AH469"/>
      <c r="AI469"/>
      <c r="AJ469"/>
      <c r="AK469"/>
      <c r="AL469"/>
      <c r="AM469"/>
      <c r="AN469"/>
    </row>
    <row r="470" spans="13:40">
      <c r="M470"/>
      <c r="N470" s="1"/>
      <c r="O470" s="1"/>
      <c r="P470" s="1"/>
      <c r="Q470"/>
      <c r="R470"/>
      <c r="S470"/>
      <c r="T470"/>
      <c r="U470"/>
      <c r="V470"/>
      <c r="W470"/>
      <c r="X470"/>
      <c r="Y470"/>
      <c r="Z470"/>
      <c r="AA470"/>
      <c r="AB470"/>
      <c r="AC470"/>
      <c r="AD470"/>
      <c r="AE470"/>
      <c r="AF470"/>
      <c r="AG470"/>
      <c r="AH470"/>
      <c r="AI470"/>
      <c r="AJ470"/>
      <c r="AK470"/>
      <c r="AL470"/>
      <c r="AM470"/>
      <c r="AN470"/>
    </row>
    <row r="471" spans="13:40">
      <c r="M471"/>
      <c r="N471" s="1"/>
      <c r="O471" s="1"/>
      <c r="P471" s="1"/>
      <c r="Q471"/>
      <c r="R471"/>
      <c r="S471"/>
      <c r="T471"/>
      <c r="U471"/>
      <c r="V471"/>
      <c r="W471"/>
      <c r="X471"/>
      <c r="Y471"/>
      <c r="Z471"/>
      <c r="AA471"/>
      <c r="AB471"/>
      <c r="AC471"/>
      <c r="AD471"/>
      <c r="AE471"/>
      <c r="AF471"/>
      <c r="AG471"/>
      <c r="AH471"/>
      <c r="AI471"/>
      <c r="AJ471"/>
      <c r="AK471"/>
      <c r="AL471"/>
      <c r="AM471"/>
      <c r="AN471"/>
    </row>
    <row r="472" spans="13:40">
      <c r="M472"/>
      <c r="N472" s="1"/>
      <c r="O472" s="1"/>
      <c r="P472" s="1"/>
      <c r="Q472"/>
      <c r="R472"/>
      <c r="S472"/>
      <c r="T472"/>
      <c r="U472"/>
      <c r="V472"/>
      <c r="W472"/>
      <c r="X472"/>
      <c r="Y472"/>
      <c r="Z472"/>
      <c r="AA472"/>
      <c r="AB472"/>
      <c r="AC472"/>
      <c r="AD472"/>
      <c r="AE472"/>
      <c r="AF472"/>
      <c r="AG472"/>
      <c r="AH472"/>
      <c r="AI472"/>
      <c r="AJ472"/>
      <c r="AK472"/>
      <c r="AL472"/>
      <c r="AM472"/>
      <c r="AN472"/>
    </row>
    <row r="473" spans="13:40">
      <c r="M473"/>
      <c r="N473" s="1"/>
      <c r="O473" s="1"/>
      <c r="P473" s="1"/>
      <c r="Q473"/>
      <c r="R473"/>
      <c r="S473"/>
      <c r="T473"/>
      <c r="U473"/>
      <c r="V473"/>
      <c r="W473"/>
      <c r="X473"/>
      <c r="Y473"/>
      <c r="Z473"/>
      <c r="AA473"/>
      <c r="AB473"/>
      <c r="AC473"/>
      <c r="AD473"/>
      <c r="AE473"/>
      <c r="AF473"/>
      <c r="AG473"/>
      <c r="AH473"/>
      <c r="AI473"/>
      <c r="AJ473"/>
      <c r="AK473"/>
      <c r="AL473"/>
      <c r="AM473"/>
      <c r="AN473"/>
    </row>
    <row r="474" spans="13:40">
      <c r="M474"/>
      <c r="N474" s="1"/>
      <c r="O474" s="1"/>
      <c r="P474" s="1"/>
      <c r="Q474"/>
      <c r="R474"/>
      <c r="S474"/>
      <c r="T474"/>
      <c r="U474"/>
      <c r="V474"/>
      <c r="W474"/>
      <c r="X474"/>
      <c r="Y474"/>
      <c r="Z474"/>
      <c r="AA474"/>
      <c r="AB474"/>
      <c r="AC474"/>
      <c r="AD474"/>
      <c r="AE474"/>
      <c r="AF474"/>
      <c r="AG474"/>
      <c r="AH474"/>
      <c r="AI474"/>
      <c r="AJ474"/>
      <c r="AK474"/>
      <c r="AL474"/>
      <c r="AM474"/>
      <c r="AN474"/>
    </row>
    <row r="475" spans="13:40">
      <c r="M475"/>
      <c r="N475" s="1"/>
      <c r="O475" s="1"/>
      <c r="P475" s="1"/>
      <c r="Q475"/>
      <c r="R475"/>
      <c r="S475"/>
      <c r="T475"/>
      <c r="U475"/>
      <c r="V475"/>
      <c r="W475"/>
      <c r="X475"/>
      <c r="Y475"/>
      <c r="Z475"/>
      <c r="AA475"/>
      <c r="AB475"/>
      <c r="AC475"/>
      <c r="AD475"/>
      <c r="AE475"/>
      <c r="AF475"/>
      <c r="AG475"/>
      <c r="AH475"/>
      <c r="AI475"/>
      <c r="AJ475"/>
      <c r="AK475"/>
      <c r="AL475"/>
      <c r="AM475"/>
      <c r="AN475"/>
    </row>
    <row r="476" spans="13:40">
      <c r="M476"/>
      <c r="N476" s="1"/>
      <c r="O476" s="1"/>
      <c r="P476" s="1"/>
      <c r="Q476"/>
      <c r="R476"/>
      <c r="S476"/>
      <c r="T476"/>
      <c r="U476"/>
      <c r="V476"/>
      <c r="W476"/>
      <c r="X476"/>
      <c r="Y476"/>
      <c r="Z476"/>
      <c r="AA476"/>
      <c r="AB476"/>
      <c r="AC476"/>
      <c r="AD476"/>
      <c r="AE476"/>
      <c r="AF476"/>
      <c r="AG476"/>
      <c r="AH476"/>
      <c r="AI476"/>
      <c r="AJ476"/>
      <c r="AK476"/>
      <c r="AL476"/>
      <c r="AM476"/>
      <c r="AN476"/>
    </row>
    <row r="477" spans="13:40">
      <c r="M477"/>
      <c r="N477" s="1"/>
      <c r="O477" s="1"/>
      <c r="P477" s="1"/>
      <c r="Q477"/>
      <c r="R477"/>
      <c r="S477"/>
      <c r="T477"/>
      <c r="U477"/>
      <c r="V477"/>
      <c r="W477"/>
      <c r="X477"/>
      <c r="Y477"/>
      <c r="Z477"/>
      <c r="AA477"/>
      <c r="AB477"/>
      <c r="AC477"/>
      <c r="AD477"/>
      <c r="AE477"/>
      <c r="AF477"/>
      <c r="AG477"/>
      <c r="AH477"/>
      <c r="AI477"/>
      <c r="AJ477"/>
      <c r="AK477"/>
      <c r="AL477"/>
      <c r="AM477"/>
      <c r="AN477"/>
    </row>
    <row r="478" spans="13:40">
      <c r="M478"/>
      <c r="N478" s="1"/>
      <c r="O478" s="1"/>
      <c r="P478" s="1"/>
      <c r="Q478"/>
      <c r="R478"/>
      <c r="S478"/>
      <c r="T478"/>
      <c r="U478"/>
      <c r="V478"/>
      <c r="W478"/>
      <c r="X478"/>
      <c r="Y478"/>
      <c r="Z478"/>
      <c r="AA478"/>
      <c r="AB478"/>
      <c r="AC478"/>
      <c r="AD478"/>
      <c r="AE478"/>
      <c r="AF478"/>
      <c r="AG478"/>
      <c r="AH478"/>
      <c r="AI478"/>
      <c r="AJ478"/>
      <c r="AK478"/>
      <c r="AL478"/>
      <c r="AM478"/>
      <c r="AN478"/>
    </row>
    <row r="479" spans="13:40">
      <c r="M479"/>
      <c r="N479" s="1"/>
      <c r="O479" s="1"/>
      <c r="P479" s="1"/>
      <c r="Q479"/>
      <c r="R479"/>
      <c r="S479"/>
      <c r="T479"/>
      <c r="U479"/>
      <c r="V479"/>
      <c r="W479"/>
      <c r="X479"/>
      <c r="Y479"/>
      <c r="Z479"/>
      <c r="AA479"/>
      <c r="AB479"/>
      <c r="AC479"/>
      <c r="AD479"/>
      <c r="AE479"/>
      <c r="AF479"/>
      <c r="AG479"/>
      <c r="AH479"/>
      <c r="AI479"/>
      <c r="AJ479"/>
      <c r="AK479"/>
      <c r="AL479"/>
      <c r="AM479"/>
      <c r="AN479"/>
    </row>
    <row r="480" spans="13:40">
      <c r="M480"/>
      <c r="N480" s="1"/>
      <c r="O480" s="1"/>
      <c r="P480" s="1"/>
      <c r="Q480"/>
      <c r="R480"/>
      <c r="S480"/>
      <c r="T480"/>
      <c r="U480"/>
      <c r="V480"/>
      <c r="W480"/>
      <c r="X480"/>
      <c r="Y480"/>
      <c r="Z480"/>
      <c r="AA480"/>
      <c r="AB480"/>
      <c r="AC480"/>
      <c r="AD480"/>
      <c r="AE480"/>
      <c r="AF480"/>
      <c r="AG480"/>
      <c r="AH480"/>
      <c r="AI480"/>
      <c r="AJ480"/>
      <c r="AK480"/>
      <c r="AL480"/>
      <c r="AM480"/>
      <c r="AN480"/>
    </row>
    <row r="481" spans="13:40">
      <c r="M481"/>
      <c r="N481" s="1"/>
      <c r="O481" s="1"/>
      <c r="P481" s="1"/>
      <c r="Q481"/>
      <c r="R481"/>
      <c r="S481"/>
      <c r="T481"/>
      <c r="U481"/>
      <c r="V481"/>
      <c r="W481"/>
      <c r="X481"/>
      <c r="Y481"/>
      <c r="Z481"/>
      <c r="AA481"/>
      <c r="AB481"/>
      <c r="AC481"/>
      <c r="AD481"/>
      <c r="AE481"/>
      <c r="AF481"/>
      <c r="AG481"/>
      <c r="AH481"/>
      <c r="AI481"/>
      <c r="AJ481"/>
      <c r="AK481"/>
      <c r="AL481"/>
      <c r="AM481"/>
      <c r="AN481"/>
    </row>
    <row r="482" spans="13:40">
      <c r="M482"/>
      <c r="N482" s="1"/>
      <c r="O482" s="1"/>
      <c r="P482" s="1"/>
      <c r="Q482"/>
      <c r="R482"/>
      <c r="S482"/>
      <c r="T482"/>
      <c r="U482"/>
      <c r="V482"/>
      <c r="W482"/>
      <c r="X482"/>
      <c r="Y482"/>
      <c r="Z482"/>
      <c r="AA482"/>
      <c r="AB482"/>
      <c r="AC482"/>
      <c r="AD482"/>
      <c r="AE482"/>
      <c r="AF482"/>
      <c r="AG482"/>
      <c r="AH482"/>
      <c r="AI482"/>
      <c r="AJ482"/>
      <c r="AK482"/>
      <c r="AL482"/>
      <c r="AM482"/>
      <c r="AN482"/>
    </row>
    <row r="483" spans="13:40">
      <c r="M483"/>
      <c r="N483" s="1"/>
      <c r="O483" s="1"/>
      <c r="P483" s="1"/>
      <c r="Q483"/>
      <c r="R483"/>
      <c r="S483"/>
      <c r="T483"/>
      <c r="U483"/>
      <c r="V483"/>
      <c r="W483"/>
      <c r="X483"/>
      <c r="Y483"/>
      <c r="Z483"/>
      <c r="AA483"/>
      <c r="AB483"/>
      <c r="AC483"/>
      <c r="AD483"/>
      <c r="AE483"/>
      <c r="AF483"/>
      <c r="AG483"/>
      <c r="AH483"/>
      <c r="AI483"/>
      <c r="AJ483"/>
      <c r="AK483"/>
      <c r="AL483"/>
      <c r="AM483"/>
      <c r="AN483"/>
    </row>
    <row r="484" spans="13:40">
      <c r="M484"/>
      <c r="N484" s="1"/>
      <c r="O484" s="1"/>
      <c r="P484" s="1"/>
      <c r="Q484"/>
      <c r="R484"/>
      <c r="S484"/>
      <c r="T484"/>
      <c r="U484"/>
      <c r="V484"/>
      <c r="W484"/>
      <c r="X484"/>
      <c r="Y484"/>
      <c r="Z484"/>
      <c r="AA484"/>
      <c r="AB484"/>
      <c r="AC484"/>
      <c r="AD484"/>
      <c r="AE484"/>
      <c r="AF484"/>
      <c r="AG484"/>
      <c r="AH484"/>
      <c r="AI484"/>
      <c r="AJ484"/>
      <c r="AK484"/>
      <c r="AL484"/>
      <c r="AM484"/>
      <c r="AN484"/>
    </row>
    <row r="485" spans="13:40">
      <c r="M485"/>
      <c r="N485" s="1"/>
      <c r="O485" s="1"/>
      <c r="P485" s="1"/>
      <c r="Q485"/>
      <c r="R485"/>
      <c r="S485"/>
      <c r="T485"/>
      <c r="U485"/>
      <c r="V485"/>
      <c r="W485"/>
      <c r="X485"/>
      <c r="Y485"/>
      <c r="Z485"/>
      <c r="AA485"/>
      <c r="AB485"/>
      <c r="AC485"/>
      <c r="AD485"/>
      <c r="AE485"/>
      <c r="AF485"/>
      <c r="AG485"/>
      <c r="AH485"/>
      <c r="AI485"/>
      <c r="AJ485"/>
      <c r="AK485"/>
      <c r="AL485"/>
      <c r="AM485"/>
      <c r="AN485"/>
    </row>
    <row r="486" spans="13:40">
      <c r="M486"/>
      <c r="N486" s="1"/>
      <c r="O486" s="1"/>
      <c r="P486" s="1"/>
      <c r="Q486"/>
      <c r="R486"/>
      <c r="S486"/>
      <c r="T486"/>
      <c r="U486"/>
      <c r="V486"/>
      <c r="W486"/>
      <c r="X486"/>
      <c r="Y486"/>
      <c r="Z486"/>
      <c r="AA486"/>
      <c r="AB486"/>
      <c r="AC486"/>
      <c r="AD486"/>
      <c r="AE486"/>
      <c r="AF486"/>
      <c r="AG486"/>
      <c r="AH486"/>
      <c r="AI486"/>
      <c r="AJ486"/>
      <c r="AK486"/>
      <c r="AL486"/>
      <c r="AM486"/>
      <c r="AN486"/>
    </row>
    <row r="487" spans="13:40">
      <c r="M487"/>
      <c r="N487" s="1"/>
      <c r="O487" s="1"/>
      <c r="P487" s="1"/>
      <c r="Q487"/>
      <c r="R487"/>
      <c r="S487"/>
      <c r="T487"/>
      <c r="U487"/>
      <c r="V487"/>
      <c r="W487"/>
      <c r="X487"/>
      <c r="Y487"/>
      <c r="Z487"/>
      <c r="AA487"/>
      <c r="AB487"/>
      <c r="AC487"/>
      <c r="AD487"/>
      <c r="AE487"/>
      <c r="AF487"/>
      <c r="AG487"/>
      <c r="AH487"/>
      <c r="AI487"/>
      <c r="AJ487"/>
      <c r="AK487"/>
      <c r="AL487"/>
      <c r="AM487"/>
      <c r="AN487"/>
    </row>
    <row r="488" spans="13:40">
      <c r="M488"/>
      <c r="N488" s="1"/>
      <c r="O488" s="1"/>
      <c r="P488" s="1"/>
      <c r="Q488"/>
      <c r="R488"/>
      <c r="S488"/>
      <c r="T488"/>
      <c r="U488"/>
      <c r="V488"/>
      <c r="W488"/>
      <c r="X488"/>
      <c r="Y488"/>
      <c r="Z488"/>
      <c r="AA488"/>
      <c r="AB488"/>
      <c r="AC488"/>
      <c r="AD488"/>
      <c r="AE488"/>
      <c r="AF488"/>
      <c r="AG488"/>
      <c r="AH488"/>
      <c r="AI488"/>
      <c r="AJ488"/>
      <c r="AK488"/>
      <c r="AL488"/>
      <c r="AM488"/>
      <c r="AN488"/>
    </row>
    <row r="489" spans="13:40">
      <c r="M489"/>
      <c r="N489" s="1"/>
      <c r="O489" s="1"/>
      <c r="P489" s="1"/>
      <c r="Q489"/>
      <c r="R489"/>
      <c r="S489"/>
      <c r="T489"/>
      <c r="U489"/>
      <c r="V489"/>
      <c r="W489"/>
      <c r="X489"/>
      <c r="Y489"/>
      <c r="Z489"/>
      <c r="AA489"/>
      <c r="AB489"/>
      <c r="AC489"/>
      <c r="AD489"/>
      <c r="AE489"/>
      <c r="AF489"/>
      <c r="AG489"/>
      <c r="AH489"/>
      <c r="AI489"/>
      <c r="AJ489"/>
      <c r="AK489"/>
      <c r="AL489"/>
      <c r="AM489"/>
      <c r="AN489"/>
    </row>
    <row r="490" spans="13:40">
      <c r="M490"/>
      <c r="N490" s="1"/>
      <c r="O490" s="1"/>
      <c r="P490" s="1"/>
      <c r="Q490"/>
      <c r="R490"/>
      <c r="S490"/>
      <c r="T490"/>
      <c r="U490"/>
      <c r="V490"/>
      <c r="W490"/>
      <c r="X490"/>
      <c r="Y490"/>
      <c r="Z490"/>
      <c r="AA490"/>
      <c r="AB490"/>
      <c r="AC490"/>
      <c r="AD490"/>
      <c r="AE490"/>
      <c r="AF490"/>
      <c r="AG490"/>
      <c r="AH490"/>
      <c r="AI490"/>
      <c r="AJ490"/>
      <c r="AK490"/>
      <c r="AL490"/>
      <c r="AM490"/>
      <c r="AN490"/>
    </row>
    <row r="491" spans="13:40">
      <c r="M491"/>
      <c r="N491" s="1"/>
      <c r="O491" s="1"/>
      <c r="P491" s="1"/>
      <c r="Q491"/>
      <c r="R491"/>
      <c r="S491"/>
      <c r="T491"/>
      <c r="U491"/>
      <c r="V491"/>
      <c r="W491"/>
      <c r="X491"/>
      <c r="Y491"/>
      <c r="Z491"/>
      <c r="AA491"/>
      <c r="AB491"/>
      <c r="AC491"/>
      <c r="AD491"/>
      <c r="AE491"/>
      <c r="AF491"/>
      <c r="AG491"/>
      <c r="AH491"/>
      <c r="AI491"/>
      <c r="AJ491"/>
      <c r="AK491"/>
      <c r="AL491"/>
      <c r="AM491"/>
      <c r="AN491"/>
    </row>
    <row r="492" spans="13:40">
      <c r="M492"/>
      <c r="N492" s="1"/>
      <c r="O492" s="1"/>
      <c r="P492" s="1"/>
      <c r="Q492"/>
      <c r="R492"/>
      <c r="S492"/>
      <c r="T492"/>
      <c r="U492"/>
      <c r="V492"/>
      <c r="W492"/>
      <c r="X492"/>
      <c r="Y492"/>
      <c r="Z492"/>
      <c r="AA492"/>
      <c r="AB492"/>
      <c r="AC492"/>
      <c r="AD492"/>
      <c r="AE492"/>
      <c r="AF492"/>
      <c r="AG492"/>
      <c r="AH492"/>
      <c r="AI492"/>
      <c r="AJ492"/>
      <c r="AK492"/>
      <c r="AL492"/>
      <c r="AM492"/>
      <c r="AN492"/>
    </row>
    <row r="493" spans="13:40">
      <c r="M493"/>
      <c r="N493" s="1"/>
      <c r="O493" s="1"/>
      <c r="P493" s="1"/>
      <c r="Q493"/>
      <c r="R493"/>
      <c r="S493"/>
      <c r="T493"/>
      <c r="U493"/>
      <c r="V493"/>
      <c r="W493"/>
      <c r="X493"/>
      <c r="Y493"/>
      <c r="Z493"/>
      <c r="AA493"/>
      <c r="AB493"/>
      <c r="AC493"/>
      <c r="AD493"/>
      <c r="AE493"/>
      <c r="AF493"/>
      <c r="AG493"/>
      <c r="AH493"/>
      <c r="AI493"/>
      <c r="AJ493"/>
      <c r="AK493"/>
      <c r="AL493"/>
      <c r="AM493"/>
      <c r="AN493"/>
    </row>
    <row r="494" spans="13:40">
      <c r="M494"/>
      <c r="N494" s="1"/>
      <c r="O494" s="1"/>
      <c r="P494" s="1"/>
      <c r="Q494"/>
      <c r="R494"/>
      <c r="S494"/>
      <c r="T494"/>
      <c r="U494"/>
      <c r="V494"/>
      <c r="W494"/>
      <c r="X494"/>
      <c r="Y494"/>
      <c r="Z494"/>
      <c r="AA494"/>
      <c r="AB494"/>
      <c r="AC494"/>
      <c r="AD494"/>
      <c r="AE494"/>
      <c r="AF494"/>
      <c r="AG494"/>
      <c r="AH494"/>
      <c r="AI494"/>
      <c r="AJ494"/>
      <c r="AK494"/>
      <c r="AL494"/>
      <c r="AM494"/>
      <c r="AN494"/>
    </row>
    <row r="495" spans="13:40">
      <c r="M495"/>
      <c r="N495" s="1"/>
      <c r="O495" s="1"/>
      <c r="P495" s="1"/>
      <c r="Q495"/>
      <c r="R495"/>
      <c r="S495"/>
      <c r="T495"/>
      <c r="U495"/>
      <c r="V495"/>
      <c r="W495"/>
      <c r="X495"/>
      <c r="Y495"/>
      <c r="Z495"/>
      <c r="AA495"/>
      <c r="AB495"/>
      <c r="AC495"/>
      <c r="AD495"/>
      <c r="AE495"/>
      <c r="AF495"/>
      <c r="AG495"/>
      <c r="AH495"/>
      <c r="AI495"/>
      <c r="AJ495"/>
      <c r="AK495"/>
      <c r="AL495"/>
      <c r="AM495"/>
      <c r="AN495"/>
    </row>
    <row r="496" spans="13:40">
      <c r="M496"/>
      <c r="N496" s="1"/>
      <c r="O496" s="1"/>
      <c r="P496" s="1"/>
      <c r="Q496"/>
      <c r="R496"/>
      <c r="S496"/>
      <c r="T496"/>
      <c r="U496"/>
      <c r="V496"/>
      <c r="W496"/>
      <c r="X496"/>
      <c r="Y496"/>
      <c r="Z496"/>
      <c r="AA496"/>
      <c r="AB496"/>
      <c r="AC496"/>
      <c r="AD496"/>
      <c r="AE496"/>
      <c r="AF496"/>
      <c r="AG496"/>
      <c r="AH496"/>
      <c r="AI496"/>
      <c r="AJ496"/>
      <c r="AK496"/>
      <c r="AL496"/>
      <c r="AM496"/>
      <c r="AN496"/>
    </row>
    <row r="497" spans="13:40">
      <c r="M497"/>
      <c r="N497" s="1"/>
      <c r="O497" s="1"/>
      <c r="P497" s="1"/>
      <c r="Q497"/>
      <c r="R497"/>
      <c r="S497"/>
      <c r="T497"/>
      <c r="U497"/>
      <c r="V497"/>
      <c r="W497"/>
      <c r="X497"/>
      <c r="Y497"/>
      <c r="Z497"/>
      <c r="AA497"/>
      <c r="AB497"/>
      <c r="AC497"/>
      <c r="AD497"/>
      <c r="AE497"/>
      <c r="AF497"/>
      <c r="AG497"/>
      <c r="AH497"/>
      <c r="AI497"/>
      <c r="AJ497"/>
      <c r="AK497"/>
      <c r="AL497"/>
      <c r="AM497"/>
      <c r="AN497"/>
    </row>
    <row r="498" spans="13:40">
      <c r="M498"/>
      <c r="N498" s="1"/>
      <c r="O498" s="1"/>
      <c r="P498" s="1"/>
      <c r="Q498"/>
      <c r="R498"/>
      <c r="S498"/>
      <c r="T498"/>
      <c r="U498"/>
      <c r="V498"/>
      <c r="W498"/>
      <c r="X498"/>
      <c r="Y498"/>
      <c r="Z498"/>
      <c r="AA498"/>
      <c r="AB498"/>
      <c r="AC498"/>
      <c r="AD498"/>
      <c r="AE498"/>
      <c r="AF498"/>
      <c r="AG498"/>
      <c r="AH498"/>
      <c r="AI498"/>
      <c r="AJ498"/>
      <c r="AK498"/>
      <c r="AL498"/>
      <c r="AM498"/>
      <c r="AN498"/>
    </row>
    <row r="499" spans="13:40">
      <c r="M499"/>
      <c r="N499" s="1"/>
      <c r="O499" s="1"/>
      <c r="P499" s="1"/>
      <c r="Q499"/>
      <c r="R499"/>
      <c r="S499"/>
      <c r="T499"/>
      <c r="U499"/>
      <c r="V499"/>
      <c r="W499"/>
      <c r="X499"/>
      <c r="Y499"/>
      <c r="Z499"/>
      <c r="AA499"/>
      <c r="AB499"/>
      <c r="AC499"/>
      <c r="AD499"/>
      <c r="AE499"/>
      <c r="AF499"/>
      <c r="AG499"/>
      <c r="AH499"/>
      <c r="AI499"/>
      <c r="AJ499"/>
      <c r="AK499"/>
      <c r="AL499"/>
      <c r="AM499"/>
      <c r="AN499"/>
    </row>
    <row r="500" spans="13:40">
      <c r="M500"/>
      <c r="N500" s="1"/>
      <c r="O500" s="1"/>
      <c r="P500" s="1"/>
      <c r="Q500"/>
      <c r="R500"/>
      <c r="S500"/>
      <c r="T500"/>
      <c r="U500"/>
      <c r="V500"/>
      <c r="W500"/>
      <c r="X500"/>
      <c r="Y500"/>
      <c r="Z500"/>
      <c r="AA500"/>
      <c r="AB500"/>
      <c r="AC500"/>
      <c r="AD500"/>
      <c r="AE500"/>
      <c r="AF500"/>
      <c r="AG500"/>
      <c r="AH500"/>
      <c r="AI500"/>
      <c r="AJ500"/>
      <c r="AK500"/>
      <c r="AL500"/>
      <c r="AM500"/>
      <c r="AN500"/>
    </row>
    <row r="501" spans="13:40">
      <c r="M501"/>
      <c r="N501" s="1"/>
      <c r="O501" s="1"/>
      <c r="P501" s="1"/>
      <c r="Q501"/>
      <c r="R501"/>
      <c r="S501"/>
      <c r="T501"/>
      <c r="U501"/>
      <c r="V501"/>
      <c r="W501"/>
      <c r="X501"/>
      <c r="Y501"/>
      <c r="Z501"/>
      <c r="AA501"/>
      <c r="AB501"/>
      <c r="AC501"/>
      <c r="AD501"/>
      <c r="AE501"/>
      <c r="AF501"/>
      <c r="AG501"/>
      <c r="AH501"/>
      <c r="AI501"/>
      <c r="AJ501"/>
      <c r="AK501"/>
      <c r="AL501"/>
      <c r="AM501"/>
      <c r="AN501"/>
    </row>
    <row r="502" spans="13:40">
      <c r="M502"/>
      <c r="N502" s="1"/>
      <c r="O502" s="1"/>
      <c r="P502" s="1"/>
      <c r="Q502"/>
      <c r="R502"/>
      <c r="S502"/>
      <c r="T502"/>
      <c r="U502"/>
      <c r="V502"/>
      <c r="W502"/>
      <c r="X502"/>
      <c r="Y502"/>
      <c r="Z502"/>
      <c r="AA502"/>
      <c r="AB502"/>
      <c r="AC502"/>
      <c r="AD502"/>
      <c r="AE502"/>
      <c r="AF502"/>
      <c r="AG502"/>
      <c r="AH502"/>
      <c r="AI502"/>
      <c r="AJ502"/>
      <c r="AK502"/>
      <c r="AL502"/>
      <c r="AM502"/>
      <c r="AN502"/>
    </row>
    <row r="503" spans="13:40">
      <c r="M503"/>
      <c r="N503" s="1"/>
      <c r="O503" s="1"/>
      <c r="P503" s="1"/>
      <c r="Q503"/>
      <c r="R503"/>
      <c r="S503"/>
      <c r="T503"/>
      <c r="U503"/>
      <c r="V503"/>
      <c r="W503"/>
      <c r="X503"/>
      <c r="Y503"/>
      <c r="Z503"/>
      <c r="AA503"/>
      <c r="AB503"/>
      <c r="AC503"/>
      <c r="AD503"/>
      <c r="AE503"/>
      <c r="AF503"/>
      <c r="AG503"/>
      <c r="AH503"/>
      <c r="AI503"/>
      <c r="AJ503"/>
      <c r="AK503"/>
      <c r="AL503"/>
      <c r="AM503"/>
      <c r="AN503"/>
    </row>
    <row r="504" spans="13:40">
      <c r="M504"/>
      <c r="N504" s="1"/>
      <c r="O504" s="1"/>
      <c r="P504" s="1"/>
      <c r="Q504"/>
      <c r="R504"/>
      <c r="S504"/>
      <c r="T504"/>
      <c r="U504"/>
      <c r="V504"/>
      <c r="W504"/>
      <c r="X504"/>
      <c r="Y504"/>
      <c r="Z504"/>
      <c r="AA504"/>
      <c r="AB504"/>
      <c r="AC504"/>
      <c r="AD504"/>
      <c r="AE504"/>
      <c r="AF504"/>
      <c r="AG504"/>
      <c r="AH504"/>
      <c r="AI504"/>
      <c r="AJ504"/>
      <c r="AK504"/>
      <c r="AL504"/>
      <c r="AM504"/>
      <c r="AN504"/>
    </row>
    <row r="505" spans="13:40">
      <c r="M505"/>
      <c r="N505" s="1"/>
      <c r="O505" s="1"/>
      <c r="P505" s="1"/>
      <c r="Q505"/>
      <c r="R505"/>
      <c r="S505"/>
      <c r="T505"/>
      <c r="U505"/>
      <c r="V505"/>
      <c r="W505"/>
      <c r="X505"/>
      <c r="Y505"/>
      <c r="Z505"/>
      <c r="AA505"/>
      <c r="AB505"/>
      <c r="AC505"/>
      <c r="AD505"/>
      <c r="AE505"/>
      <c r="AF505"/>
      <c r="AG505"/>
      <c r="AH505"/>
      <c r="AI505"/>
      <c r="AJ505"/>
      <c r="AK505"/>
      <c r="AL505"/>
      <c r="AM505"/>
      <c r="AN505"/>
    </row>
    <row r="506" spans="13:40">
      <c r="M506"/>
      <c r="N506" s="1"/>
      <c r="O506" s="1"/>
      <c r="P506" s="1"/>
      <c r="Q506"/>
      <c r="R506"/>
      <c r="S506"/>
      <c r="T506"/>
      <c r="U506"/>
      <c r="V506"/>
      <c r="W506"/>
      <c r="X506"/>
      <c r="Y506"/>
      <c r="Z506"/>
      <c r="AA506"/>
      <c r="AB506"/>
      <c r="AC506"/>
      <c r="AD506"/>
      <c r="AE506"/>
      <c r="AF506"/>
      <c r="AG506"/>
      <c r="AH506"/>
      <c r="AI506"/>
      <c r="AJ506"/>
      <c r="AK506"/>
      <c r="AL506"/>
      <c r="AM506"/>
      <c r="AN506"/>
    </row>
    <row r="507" spans="13:40">
      <c r="M507"/>
      <c r="N507" s="1"/>
      <c r="O507" s="1"/>
      <c r="P507" s="1"/>
      <c r="Q507"/>
      <c r="R507"/>
      <c r="S507"/>
      <c r="T507"/>
      <c r="U507"/>
      <c r="V507"/>
      <c r="W507"/>
      <c r="X507"/>
      <c r="Y507"/>
      <c r="Z507"/>
      <c r="AA507"/>
      <c r="AB507"/>
      <c r="AC507"/>
      <c r="AD507"/>
      <c r="AE507"/>
      <c r="AF507"/>
      <c r="AG507"/>
      <c r="AH507"/>
      <c r="AI507"/>
      <c r="AJ507"/>
      <c r="AK507"/>
      <c r="AL507"/>
      <c r="AM507"/>
      <c r="AN507"/>
    </row>
    <row r="508" spans="13:40">
      <c r="M508"/>
      <c r="N508" s="1"/>
      <c r="O508" s="1"/>
      <c r="P508" s="1"/>
      <c r="Q508"/>
      <c r="R508"/>
      <c r="S508"/>
      <c r="T508"/>
      <c r="U508"/>
      <c r="V508"/>
      <c r="W508"/>
      <c r="X508"/>
      <c r="Y508"/>
      <c r="Z508"/>
      <c r="AA508"/>
      <c r="AB508"/>
      <c r="AC508"/>
      <c r="AD508"/>
      <c r="AE508"/>
      <c r="AF508"/>
      <c r="AG508"/>
      <c r="AH508"/>
      <c r="AI508"/>
      <c r="AJ508"/>
      <c r="AK508"/>
      <c r="AL508"/>
      <c r="AM508"/>
      <c r="AN508"/>
    </row>
    <row r="509" spans="13:40">
      <c r="M509"/>
      <c r="N509" s="1"/>
      <c r="O509" s="1"/>
      <c r="P509" s="1"/>
      <c r="Q509"/>
      <c r="R509"/>
      <c r="S509"/>
      <c r="T509"/>
      <c r="U509"/>
      <c r="V509"/>
      <c r="W509"/>
      <c r="X509"/>
      <c r="Y509"/>
      <c r="Z509"/>
      <c r="AA509"/>
      <c r="AB509"/>
      <c r="AC509"/>
      <c r="AD509"/>
      <c r="AE509"/>
      <c r="AF509"/>
      <c r="AG509"/>
      <c r="AH509"/>
      <c r="AI509"/>
      <c r="AJ509"/>
      <c r="AK509"/>
      <c r="AL509"/>
      <c r="AM509"/>
      <c r="AN509"/>
    </row>
    <row r="510" spans="13:40">
      <c r="M510"/>
      <c r="N510" s="1"/>
      <c r="O510" s="1"/>
      <c r="P510" s="1"/>
      <c r="Q510"/>
      <c r="R510"/>
      <c r="S510"/>
      <c r="T510"/>
      <c r="U510"/>
      <c r="V510"/>
      <c r="W510"/>
      <c r="X510"/>
      <c r="Y510"/>
      <c r="Z510"/>
      <c r="AA510"/>
      <c r="AB510"/>
      <c r="AC510"/>
      <c r="AD510"/>
      <c r="AE510"/>
      <c r="AF510"/>
      <c r="AG510"/>
      <c r="AH510"/>
      <c r="AI510"/>
      <c r="AJ510"/>
      <c r="AK510"/>
      <c r="AL510"/>
      <c r="AM510"/>
      <c r="AN510"/>
    </row>
    <row r="511" spans="13:40">
      <c r="M511"/>
      <c r="N511" s="1"/>
      <c r="O511" s="1"/>
      <c r="P511" s="1"/>
      <c r="Q511"/>
      <c r="R511"/>
      <c r="S511"/>
      <c r="T511"/>
      <c r="U511"/>
      <c r="V511"/>
      <c r="W511"/>
      <c r="X511"/>
      <c r="Y511"/>
      <c r="Z511"/>
      <c r="AA511"/>
      <c r="AB511"/>
      <c r="AC511"/>
      <c r="AD511"/>
      <c r="AE511"/>
      <c r="AF511"/>
      <c r="AG511"/>
      <c r="AH511"/>
      <c r="AI511"/>
      <c r="AJ511"/>
      <c r="AK511"/>
      <c r="AL511"/>
      <c r="AM511"/>
      <c r="AN511"/>
    </row>
    <row r="512" spans="13:40">
      <c r="M512"/>
      <c r="N512" s="1"/>
      <c r="O512" s="1"/>
      <c r="P512" s="1"/>
      <c r="Q512"/>
      <c r="R512"/>
      <c r="S512"/>
      <c r="T512"/>
      <c r="U512"/>
      <c r="V512"/>
      <c r="W512"/>
      <c r="X512"/>
      <c r="Y512"/>
      <c r="Z512"/>
      <c r="AA512"/>
      <c r="AB512"/>
      <c r="AC512"/>
      <c r="AD512"/>
      <c r="AE512"/>
      <c r="AF512"/>
      <c r="AG512"/>
      <c r="AH512"/>
      <c r="AI512"/>
      <c r="AJ512"/>
      <c r="AK512"/>
      <c r="AL512"/>
      <c r="AM512"/>
      <c r="AN512"/>
    </row>
    <row r="513" spans="13:40">
      <c r="M513"/>
      <c r="N513" s="1"/>
      <c r="O513" s="1"/>
      <c r="P513" s="1"/>
      <c r="Q513"/>
      <c r="R513"/>
      <c r="S513"/>
      <c r="T513"/>
      <c r="U513"/>
      <c r="V513"/>
      <c r="W513"/>
      <c r="X513"/>
      <c r="Y513"/>
      <c r="Z513"/>
      <c r="AA513"/>
      <c r="AB513"/>
      <c r="AC513"/>
      <c r="AD513"/>
      <c r="AE513"/>
      <c r="AF513"/>
      <c r="AG513"/>
      <c r="AH513"/>
      <c r="AI513"/>
      <c r="AJ513"/>
      <c r="AK513"/>
      <c r="AL513"/>
      <c r="AM513"/>
      <c r="AN513"/>
    </row>
    <row r="514" spans="13:40">
      <c r="M514"/>
      <c r="N514" s="1"/>
      <c r="O514" s="1"/>
      <c r="P514" s="1"/>
      <c r="Q514"/>
      <c r="R514"/>
      <c r="S514"/>
      <c r="T514"/>
      <c r="U514"/>
      <c r="V514"/>
      <c r="W514"/>
      <c r="X514"/>
      <c r="Y514"/>
      <c r="Z514"/>
      <c r="AA514"/>
      <c r="AB514"/>
      <c r="AC514"/>
      <c r="AD514"/>
      <c r="AE514"/>
      <c r="AF514"/>
      <c r="AG514"/>
      <c r="AH514"/>
      <c r="AI514"/>
      <c r="AJ514"/>
      <c r="AK514"/>
      <c r="AL514"/>
      <c r="AM514"/>
      <c r="AN514"/>
    </row>
    <row r="515" spans="13:40">
      <c r="M515"/>
      <c r="N515" s="1"/>
      <c r="O515" s="1"/>
      <c r="P515" s="1"/>
      <c r="Q515"/>
      <c r="R515"/>
      <c r="S515"/>
      <c r="T515"/>
      <c r="U515"/>
      <c r="V515"/>
      <c r="W515"/>
      <c r="X515"/>
      <c r="Y515"/>
      <c r="Z515"/>
      <c r="AA515"/>
      <c r="AB515"/>
      <c r="AC515"/>
      <c r="AD515"/>
      <c r="AE515"/>
      <c r="AF515"/>
      <c r="AG515"/>
      <c r="AH515"/>
      <c r="AI515"/>
      <c r="AJ515"/>
      <c r="AK515"/>
      <c r="AL515"/>
      <c r="AM515"/>
      <c r="AN515"/>
    </row>
    <row r="516" spans="13:40">
      <c r="M516"/>
      <c r="N516" s="1"/>
      <c r="O516" s="1"/>
      <c r="P516" s="1"/>
      <c r="Q516"/>
      <c r="R516"/>
      <c r="S516"/>
      <c r="T516"/>
      <c r="U516"/>
      <c r="V516"/>
      <c r="W516"/>
      <c r="X516"/>
      <c r="Y516"/>
      <c r="Z516"/>
      <c r="AA516"/>
      <c r="AB516"/>
      <c r="AC516"/>
      <c r="AD516"/>
      <c r="AE516"/>
      <c r="AF516"/>
      <c r="AG516"/>
      <c r="AH516"/>
      <c r="AI516"/>
      <c r="AJ516"/>
      <c r="AK516"/>
      <c r="AL516"/>
      <c r="AM516"/>
      <c r="AN516"/>
    </row>
    <row r="517" spans="13:40">
      <c r="M517"/>
      <c r="N517" s="1"/>
      <c r="O517" s="1"/>
      <c r="P517" s="1"/>
      <c r="Q517"/>
      <c r="R517"/>
      <c r="S517"/>
      <c r="T517"/>
      <c r="U517"/>
      <c r="V517"/>
      <c r="W517"/>
      <c r="X517"/>
      <c r="Y517"/>
      <c r="Z517"/>
      <c r="AA517"/>
      <c r="AB517"/>
      <c r="AC517"/>
      <c r="AD517"/>
      <c r="AE517"/>
      <c r="AF517"/>
      <c r="AG517"/>
      <c r="AH517"/>
      <c r="AI517"/>
      <c r="AJ517"/>
      <c r="AK517"/>
      <c r="AL517"/>
      <c r="AM517"/>
      <c r="AN517"/>
    </row>
    <row r="518" spans="13:40">
      <c r="M518"/>
      <c r="N518" s="1"/>
      <c r="O518" s="1"/>
      <c r="P518" s="1"/>
      <c r="Q518"/>
      <c r="R518"/>
      <c r="S518"/>
      <c r="T518"/>
      <c r="U518"/>
      <c r="V518"/>
      <c r="W518"/>
      <c r="X518"/>
      <c r="Y518"/>
      <c r="Z518"/>
      <c r="AA518"/>
      <c r="AB518"/>
      <c r="AC518"/>
      <c r="AD518"/>
      <c r="AE518"/>
      <c r="AF518"/>
      <c r="AG518"/>
      <c r="AH518"/>
      <c r="AI518"/>
      <c r="AJ518"/>
      <c r="AK518"/>
      <c r="AL518"/>
      <c r="AM518"/>
      <c r="AN518"/>
    </row>
    <row r="519" spans="13:40">
      <c r="M519"/>
      <c r="N519" s="1"/>
      <c r="O519" s="1"/>
      <c r="P519" s="1"/>
      <c r="Q519"/>
      <c r="R519"/>
      <c r="S519"/>
      <c r="T519"/>
      <c r="U519"/>
      <c r="V519"/>
      <c r="W519"/>
      <c r="X519"/>
      <c r="Y519"/>
      <c r="Z519"/>
      <c r="AA519"/>
      <c r="AB519"/>
      <c r="AC519"/>
      <c r="AD519"/>
      <c r="AE519"/>
      <c r="AF519"/>
      <c r="AG519"/>
      <c r="AH519"/>
      <c r="AI519"/>
      <c r="AJ519"/>
      <c r="AK519"/>
      <c r="AL519"/>
      <c r="AM519"/>
      <c r="AN519"/>
    </row>
    <row r="520" spans="13:40">
      <c r="M520"/>
      <c r="N520" s="1"/>
      <c r="O520" s="1"/>
      <c r="P520" s="1"/>
      <c r="Q520"/>
      <c r="R520"/>
      <c r="S520"/>
      <c r="T520"/>
      <c r="U520"/>
      <c r="V520"/>
      <c r="W520"/>
      <c r="X520"/>
      <c r="Y520"/>
      <c r="Z520"/>
      <c r="AA520"/>
      <c r="AB520"/>
      <c r="AC520"/>
      <c r="AD520"/>
      <c r="AE520"/>
      <c r="AF520"/>
      <c r="AG520"/>
      <c r="AH520"/>
      <c r="AI520"/>
      <c r="AJ520"/>
      <c r="AK520"/>
      <c r="AL520"/>
      <c r="AM520"/>
      <c r="AN520"/>
    </row>
    <row r="521" spans="13:40">
      <c r="M521"/>
      <c r="N521" s="1"/>
      <c r="O521" s="1"/>
      <c r="P521" s="1"/>
      <c r="Q521"/>
      <c r="R521"/>
      <c r="S521"/>
      <c r="T521"/>
      <c r="U521"/>
      <c r="V521"/>
      <c r="W521"/>
      <c r="X521"/>
      <c r="Y521"/>
      <c r="Z521"/>
      <c r="AA521"/>
      <c r="AB521"/>
      <c r="AC521"/>
      <c r="AD521"/>
      <c r="AE521"/>
      <c r="AF521"/>
      <c r="AG521"/>
      <c r="AH521"/>
      <c r="AI521"/>
      <c r="AJ521"/>
      <c r="AK521"/>
      <c r="AL521"/>
      <c r="AM521"/>
      <c r="AN521"/>
    </row>
    <row r="522" spans="13:40">
      <c r="M522"/>
      <c r="N522" s="1"/>
      <c r="O522" s="1"/>
      <c r="P522" s="1"/>
      <c r="Q522"/>
      <c r="R522"/>
      <c r="S522"/>
      <c r="T522"/>
      <c r="U522"/>
      <c r="V522"/>
      <c r="W522"/>
      <c r="X522"/>
      <c r="Y522"/>
      <c r="Z522"/>
      <c r="AA522"/>
      <c r="AB522"/>
      <c r="AC522"/>
      <c r="AD522"/>
      <c r="AE522"/>
      <c r="AF522"/>
      <c r="AG522"/>
      <c r="AH522"/>
      <c r="AI522"/>
      <c r="AJ522"/>
      <c r="AK522"/>
      <c r="AL522"/>
      <c r="AM522"/>
      <c r="AN522"/>
    </row>
    <row r="523" spans="13:40">
      <c r="M523"/>
      <c r="N523" s="1"/>
      <c r="O523" s="1"/>
      <c r="P523" s="1"/>
      <c r="Q523"/>
      <c r="R523"/>
      <c r="S523"/>
      <c r="T523"/>
      <c r="U523"/>
      <c r="V523"/>
      <c r="W523"/>
      <c r="X523"/>
      <c r="Y523"/>
      <c r="Z523"/>
      <c r="AA523"/>
      <c r="AB523"/>
      <c r="AC523"/>
      <c r="AD523"/>
      <c r="AE523"/>
      <c r="AF523"/>
      <c r="AG523"/>
      <c r="AH523"/>
      <c r="AI523"/>
      <c r="AJ523"/>
      <c r="AK523"/>
      <c r="AL523"/>
      <c r="AM523"/>
      <c r="AN523"/>
    </row>
    <row r="524" spans="13:40">
      <c r="M524"/>
      <c r="N524" s="1"/>
      <c r="O524" s="1"/>
      <c r="P524" s="1"/>
      <c r="Q524"/>
      <c r="R524"/>
      <c r="S524"/>
      <c r="T524"/>
      <c r="U524"/>
      <c r="V524"/>
      <c r="W524"/>
      <c r="X524"/>
      <c r="Y524"/>
      <c r="Z524"/>
      <c r="AA524"/>
      <c r="AB524"/>
      <c r="AC524"/>
      <c r="AD524"/>
      <c r="AE524"/>
      <c r="AF524"/>
      <c r="AG524"/>
      <c r="AH524"/>
      <c r="AI524"/>
      <c r="AJ524"/>
      <c r="AK524"/>
      <c r="AL524"/>
      <c r="AM524"/>
      <c r="AN524"/>
    </row>
    <row r="525" spans="13:40">
      <c r="M525"/>
      <c r="N525" s="1"/>
      <c r="O525" s="1"/>
      <c r="P525" s="1"/>
      <c r="Q525"/>
      <c r="R525"/>
      <c r="S525"/>
      <c r="T525"/>
      <c r="U525"/>
      <c r="V525"/>
      <c r="W525"/>
      <c r="X525"/>
      <c r="Y525"/>
      <c r="Z525"/>
      <c r="AA525"/>
      <c r="AB525"/>
      <c r="AC525"/>
      <c r="AD525"/>
      <c r="AE525"/>
      <c r="AF525"/>
      <c r="AG525"/>
      <c r="AH525"/>
      <c r="AI525"/>
      <c r="AJ525"/>
      <c r="AK525"/>
      <c r="AL525"/>
      <c r="AM525"/>
      <c r="AN525"/>
    </row>
    <row r="526" spans="13:40">
      <c r="M526"/>
      <c r="N526" s="1"/>
      <c r="O526" s="1"/>
      <c r="P526" s="1"/>
      <c r="Q526"/>
      <c r="R526"/>
      <c r="S526"/>
      <c r="T526"/>
      <c r="U526"/>
      <c r="V526"/>
      <c r="W526"/>
      <c r="X526"/>
      <c r="Y526"/>
      <c r="Z526"/>
      <c r="AA526"/>
      <c r="AB526"/>
      <c r="AC526"/>
      <c r="AD526"/>
      <c r="AE526"/>
      <c r="AF526"/>
      <c r="AG526"/>
      <c r="AH526"/>
      <c r="AI526"/>
      <c r="AJ526"/>
      <c r="AK526"/>
      <c r="AL526"/>
      <c r="AM526"/>
      <c r="AN526"/>
    </row>
    <row r="527" spans="13:40">
      <c r="M527"/>
      <c r="N527" s="1"/>
      <c r="O527" s="1"/>
      <c r="P527" s="1"/>
      <c r="Q527"/>
      <c r="R527"/>
      <c r="S527"/>
      <c r="T527"/>
      <c r="U527"/>
      <c r="V527"/>
      <c r="W527"/>
      <c r="X527"/>
      <c r="Y527"/>
      <c r="Z527"/>
      <c r="AA527"/>
      <c r="AB527"/>
      <c r="AC527"/>
      <c r="AD527"/>
      <c r="AE527"/>
      <c r="AF527"/>
      <c r="AG527"/>
      <c r="AH527"/>
      <c r="AI527"/>
      <c r="AJ527"/>
      <c r="AK527"/>
      <c r="AL527"/>
      <c r="AM527"/>
      <c r="AN527"/>
    </row>
    <row r="528" spans="13:40">
      <c r="M528"/>
      <c r="N528" s="1"/>
      <c r="O528" s="1"/>
      <c r="P528" s="1"/>
      <c r="Q528"/>
      <c r="R528"/>
      <c r="S528"/>
      <c r="T528"/>
      <c r="U528"/>
      <c r="V528"/>
      <c r="W528"/>
      <c r="X528"/>
      <c r="Y528"/>
      <c r="Z528"/>
      <c r="AA528"/>
      <c r="AB528"/>
      <c r="AC528"/>
      <c r="AD528"/>
      <c r="AE528"/>
      <c r="AF528"/>
      <c r="AG528"/>
      <c r="AH528"/>
      <c r="AI528"/>
      <c r="AJ528"/>
      <c r="AK528"/>
      <c r="AL528"/>
      <c r="AM528"/>
      <c r="AN528"/>
    </row>
    <row r="529" spans="13:40">
      <c r="M529"/>
      <c r="N529" s="1"/>
      <c r="O529" s="1"/>
      <c r="P529" s="1"/>
      <c r="Q529"/>
      <c r="R529"/>
      <c r="S529"/>
      <c r="T529"/>
      <c r="U529"/>
      <c r="V529"/>
      <c r="W529"/>
      <c r="X529"/>
      <c r="Y529"/>
      <c r="Z529"/>
      <c r="AA529"/>
      <c r="AB529"/>
      <c r="AC529"/>
      <c r="AD529"/>
      <c r="AE529"/>
      <c r="AF529"/>
      <c r="AG529"/>
      <c r="AH529"/>
      <c r="AI529"/>
      <c r="AJ529"/>
      <c r="AK529"/>
      <c r="AL529"/>
      <c r="AM529"/>
      <c r="AN529"/>
    </row>
    <row r="530" spans="13:40">
      <c r="M530"/>
      <c r="N530" s="1"/>
      <c r="O530" s="1"/>
      <c r="P530" s="1"/>
      <c r="Q530"/>
      <c r="R530"/>
      <c r="S530"/>
      <c r="T530"/>
      <c r="U530"/>
      <c r="V530"/>
      <c r="W530"/>
      <c r="X530"/>
      <c r="Y530"/>
      <c r="Z530"/>
      <c r="AA530"/>
      <c r="AB530"/>
      <c r="AC530"/>
      <c r="AD530"/>
      <c r="AE530"/>
      <c r="AF530"/>
      <c r="AG530"/>
      <c r="AH530"/>
      <c r="AI530"/>
      <c r="AJ530"/>
      <c r="AK530"/>
      <c r="AL530"/>
      <c r="AM530"/>
      <c r="AN530"/>
    </row>
    <row r="531" spans="13:40">
      <c r="M531"/>
      <c r="N531" s="1"/>
      <c r="O531" s="1"/>
      <c r="P531" s="1"/>
      <c r="Q531"/>
      <c r="R531"/>
      <c r="S531"/>
      <c r="T531"/>
      <c r="U531"/>
      <c r="V531"/>
      <c r="W531"/>
      <c r="X531"/>
      <c r="Y531"/>
      <c r="Z531"/>
      <c r="AA531"/>
      <c r="AB531"/>
      <c r="AC531"/>
      <c r="AD531"/>
      <c r="AE531"/>
      <c r="AF531"/>
      <c r="AG531"/>
      <c r="AH531"/>
      <c r="AI531"/>
      <c r="AJ531"/>
      <c r="AK531"/>
      <c r="AL531"/>
      <c r="AM531"/>
      <c r="AN531"/>
    </row>
    <row r="532" spans="13:40">
      <c r="M532"/>
      <c r="N532" s="1"/>
      <c r="O532" s="1"/>
      <c r="P532" s="1"/>
      <c r="Q532"/>
      <c r="R532"/>
      <c r="S532"/>
      <c r="T532"/>
      <c r="U532"/>
      <c r="V532"/>
      <c r="W532"/>
      <c r="X532"/>
      <c r="Y532"/>
      <c r="Z532"/>
      <c r="AA532"/>
      <c r="AB532"/>
      <c r="AC532"/>
      <c r="AD532"/>
      <c r="AE532"/>
      <c r="AF532"/>
      <c r="AG532"/>
      <c r="AH532"/>
      <c r="AI532"/>
      <c r="AJ532"/>
      <c r="AK532"/>
      <c r="AL532"/>
      <c r="AM532"/>
      <c r="AN532"/>
    </row>
    <row r="533" spans="13:40">
      <c r="M533"/>
      <c r="N533" s="1"/>
      <c r="O533" s="1"/>
      <c r="P533" s="1"/>
      <c r="Q533"/>
      <c r="R533"/>
      <c r="S533"/>
      <c r="T533"/>
      <c r="U533"/>
      <c r="V533"/>
      <c r="W533"/>
      <c r="X533"/>
      <c r="Y533"/>
      <c r="Z533"/>
      <c r="AA533"/>
      <c r="AB533"/>
      <c r="AC533"/>
      <c r="AD533"/>
      <c r="AE533"/>
      <c r="AF533"/>
      <c r="AG533"/>
      <c r="AH533"/>
      <c r="AI533"/>
      <c r="AJ533"/>
      <c r="AK533"/>
      <c r="AL533"/>
      <c r="AM533"/>
      <c r="AN533"/>
    </row>
    <row r="534" spans="13:40">
      <c r="M534"/>
      <c r="N534" s="1"/>
      <c r="O534" s="1"/>
      <c r="P534" s="1"/>
      <c r="Q534"/>
      <c r="R534"/>
      <c r="S534"/>
      <c r="T534"/>
      <c r="U534"/>
      <c r="V534"/>
      <c r="W534"/>
      <c r="X534"/>
      <c r="Y534"/>
      <c r="Z534"/>
      <c r="AA534"/>
      <c r="AB534"/>
      <c r="AC534"/>
      <c r="AD534"/>
      <c r="AE534"/>
      <c r="AF534"/>
      <c r="AG534"/>
      <c r="AH534"/>
      <c r="AI534"/>
      <c r="AJ534"/>
      <c r="AK534"/>
      <c r="AL534"/>
      <c r="AM534"/>
      <c r="AN534"/>
    </row>
    <row r="535" spans="13:40">
      <c r="M535"/>
      <c r="N535" s="1"/>
      <c r="O535" s="1"/>
      <c r="P535" s="1"/>
      <c r="Q535"/>
      <c r="R535"/>
      <c r="S535"/>
      <c r="T535"/>
      <c r="U535"/>
      <c r="V535"/>
      <c r="W535"/>
      <c r="X535"/>
      <c r="Y535"/>
      <c r="Z535"/>
      <c r="AA535"/>
      <c r="AB535"/>
      <c r="AC535"/>
      <c r="AD535"/>
      <c r="AE535"/>
      <c r="AF535"/>
      <c r="AG535"/>
      <c r="AH535"/>
      <c r="AI535"/>
      <c r="AJ535"/>
      <c r="AK535"/>
      <c r="AL535"/>
      <c r="AM535"/>
      <c r="AN535"/>
    </row>
    <row r="536" spans="13:40">
      <c r="M536"/>
      <c r="N536" s="1"/>
      <c r="O536" s="1"/>
      <c r="P536" s="1"/>
      <c r="Q536"/>
      <c r="R536"/>
      <c r="S536"/>
      <c r="T536"/>
      <c r="U536"/>
      <c r="V536"/>
      <c r="W536"/>
      <c r="X536"/>
      <c r="Y536"/>
      <c r="Z536"/>
      <c r="AA536"/>
      <c r="AB536"/>
      <c r="AC536"/>
      <c r="AD536"/>
      <c r="AE536"/>
      <c r="AF536"/>
      <c r="AG536"/>
      <c r="AH536"/>
      <c r="AI536"/>
      <c r="AJ536"/>
      <c r="AK536"/>
      <c r="AL536"/>
      <c r="AM536"/>
      <c r="AN536"/>
    </row>
    <row r="537" spans="13:40">
      <c r="M537"/>
      <c r="N537" s="1"/>
      <c r="O537" s="1"/>
      <c r="P537" s="1"/>
      <c r="Q537"/>
      <c r="R537"/>
      <c r="S537"/>
      <c r="T537"/>
      <c r="U537"/>
      <c r="V537"/>
      <c r="W537"/>
      <c r="X537"/>
      <c r="Y537"/>
      <c r="Z537"/>
      <c r="AA537"/>
      <c r="AB537"/>
      <c r="AC537"/>
      <c r="AD537"/>
      <c r="AE537"/>
      <c r="AF537"/>
      <c r="AG537"/>
      <c r="AH537"/>
      <c r="AI537"/>
      <c r="AJ537"/>
      <c r="AK537"/>
      <c r="AL537"/>
      <c r="AM537"/>
      <c r="AN537"/>
    </row>
    <row r="538" spans="13:40">
      <c r="M538"/>
      <c r="N538" s="1"/>
      <c r="O538" s="1"/>
      <c r="P538" s="1"/>
      <c r="Q538"/>
      <c r="R538"/>
      <c r="S538"/>
      <c r="T538"/>
      <c r="U538"/>
      <c r="V538"/>
      <c r="W538"/>
      <c r="X538"/>
      <c r="Y538"/>
      <c r="Z538"/>
      <c r="AA538"/>
      <c r="AB538"/>
      <c r="AC538"/>
      <c r="AD538"/>
      <c r="AE538"/>
      <c r="AF538"/>
      <c r="AG538"/>
      <c r="AH538"/>
      <c r="AI538"/>
      <c r="AJ538"/>
      <c r="AK538"/>
      <c r="AL538"/>
      <c r="AM538"/>
      <c r="AN538"/>
    </row>
    <row r="539" spans="13:40">
      <c r="M539"/>
      <c r="N539" s="1"/>
      <c r="O539" s="1"/>
      <c r="P539" s="1"/>
      <c r="Q539"/>
      <c r="R539"/>
      <c r="S539"/>
      <c r="T539"/>
      <c r="U539"/>
      <c r="V539"/>
      <c r="W539"/>
      <c r="X539"/>
      <c r="Y539"/>
      <c r="Z539"/>
      <c r="AA539"/>
      <c r="AB539"/>
      <c r="AC539"/>
      <c r="AD539"/>
      <c r="AE539"/>
      <c r="AF539"/>
      <c r="AG539"/>
      <c r="AH539"/>
      <c r="AI539"/>
      <c r="AJ539"/>
      <c r="AK539"/>
      <c r="AL539"/>
      <c r="AM539"/>
      <c r="AN539"/>
    </row>
    <row r="540" spans="13:40">
      <c r="M540"/>
      <c r="N540" s="1"/>
      <c r="O540" s="1"/>
      <c r="P540" s="1"/>
      <c r="Q540"/>
      <c r="R540"/>
      <c r="S540"/>
      <c r="T540"/>
      <c r="U540"/>
      <c r="V540"/>
      <c r="W540"/>
      <c r="X540"/>
      <c r="Y540"/>
      <c r="Z540"/>
      <c r="AA540"/>
      <c r="AB540"/>
      <c r="AC540"/>
      <c r="AD540"/>
      <c r="AE540"/>
      <c r="AF540"/>
      <c r="AG540"/>
      <c r="AH540"/>
      <c r="AI540"/>
      <c r="AJ540"/>
      <c r="AK540"/>
      <c r="AL540"/>
      <c r="AM540"/>
      <c r="AN540"/>
    </row>
    <row r="541" spans="13:40">
      <c r="M541"/>
      <c r="N541" s="1"/>
      <c r="O541" s="1"/>
      <c r="P541" s="1"/>
      <c r="Q541"/>
      <c r="R541"/>
      <c r="S541"/>
      <c r="T541"/>
      <c r="U541"/>
      <c r="V541"/>
      <c r="W541"/>
      <c r="X541"/>
      <c r="Y541"/>
      <c r="Z541"/>
      <c r="AA541"/>
      <c r="AB541"/>
      <c r="AC541"/>
      <c r="AD541"/>
      <c r="AE541"/>
      <c r="AF541"/>
      <c r="AG541"/>
      <c r="AH541"/>
      <c r="AI541"/>
      <c r="AJ541"/>
      <c r="AK541"/>
      <c r="AL541"/>
      <c r="AM541"/>
      <c r="AN541"/>
    </row>
    <row r="542" spans="13:40">
      <c r="M542"/>
      <c r="N542" s="1"/>
      <c r="O542" s="1"/>
      <c r="P542" s="1"/>
      <c r="Q542"/>
      <c r="R542"/>
      <c r="S542"/>
      <c r="T542"/>
      <c r="U542"/>
      <c r="V542"/>
      <c r="W542"/>
      <c r="X542"/>
      <c r="Y542"/>
      <c r="Z542"/>
      <c r="AA542"/>
      <c r="AB542"/>
      <c r="AC542"/>
      <c r="AD542"/>
      <c r="AE542"/>
      <c r="AF542"/>
      <c r="AG542"/>
      <c r="AH542"/>
      <c r="AI542"/>
      <c r="AJ542"/>
      <c r="AK542"/>
      <c r="AL542"/>
      <c r="AM542"/>
      <c r="AN542"/>
    </row>
    <row r="543" spans="13:40">
      <c r="M543"/>
      <c r="N543" s="1"/>
      <c r="O543" s="1"/>
      <c r="P543" s="1"/>
      <c r="Q543"/>
      <c r="R543"/>
      <c r="S543"/>
      <c r="T543"/>
      <c r="U543"/>
      <c r="V543"/>
      <c r="W543"/>
      <c r="X543"/>
      <c r="Y543"/>
      <c r="Z543"/>
      <c r="AA543"/>
      <c r="AB543"/>
      <c r="AC543"/>
      <c r="AD543"/>
      <c r="AE543"/>
      <c r="AF543"/>
      <c r="AG543"/>
      <c r="AH543"/>
      <c r="AI543"/>
      <c r="AJ543"/>
      <c r="AK543"/>
      <c r="AL543"/>
      <c r="AM543"/>
      <c r="AN543"/>
    </row>
    <row r="544" spans="13:40">
      <c r="M544"/>
      <c r="N544" s="1"/>
      <c r="O544" s="1"/>
      <c r="P544" s="1"/>
      <c r="Q544"/>
      <c r="R544"/>
      <c r="S544"/>
      <c r="T544"/>
      <c r="U544"/>
      <c r="V544"/>
      <c r="W544"/>
      <c r="X544"/>
      <c r="Y544"/>
      <c r="Z544"/>
      <c r="AA544"/>
      <c r="AB544"/>
      <c r="AC544"/>
      <c r="AD544"/>
      <c r="AE544"/>
      <c r="AF544"/>
      <c r="AG544"/>
      <c r="AH544"/>
      <c r="AI544"/>
      <c r="AJ544"/>
      <c r="AK544"/>
      <c r="AL544"/>
      <c r="AM544"/>
      <c r="AN544"/>
    </row>
    <row r="545" spans="13:40">
      <c r="M545"/>
      <c r="N545" s="1"/>
      <c r="O545" s="1"/>
      <c r="P545" s="1"/>
      <c r="Q545"/>
      <c r="R545"/>
      <c r="S545"/>
      <c r="T545"/>
      <c r="U545"/>
      <c r="V545"/>
      <c r="W545"/>
      <c r="X545"/>
      <c r="Y545"/>
      <c r="Z545"/>
      <c r="AA545"/>
      <c r="AB545"/>
      <c r="AC545"/>
      <c r="AD545"/>
      <c r="AE545"/>
      <c r="AF545"/>
      <c r="AG545"/>
      <c r="AH545"/>
      <c r="AI545"/>
      <c r="AJ545"/>
      <c r="AK545"/>
      <c r="AL545"/>
      <c r="AM545"/>
      <c r="AN545"/>
    </row>
    <row r="546" spans="13:40">
      <c r="M546"/>
      <c r="N546" s="1"/>
      <c r="O546" s="1"/>
      <c r="P546" s="1"/>
      <c r="Q546"/>
      <c r="R546"/>
      <c r="S546"/>
      <c r="T546"/>
      <c r="U546"/>
      <c r="V546"/>
      <c r="W546"/>
      <c r="X546"/>
      <c r="Y546"/>
      <c r="Z546"/>
      <c r="AA546"/>
      <c r="AB546"/>
      <c r="AC546"/>
      <c r="AD546"/>
      <c r="AE546"/>
      <c r="AF546"/>
      <c r="AG546"/>
      <c r="AH546"/>
      <c r="AI546"/>
      <c r="AJ546"/>
      <c r="AK546"/>
      <c r="AL546"/>
      <c r="AM546"/>
      <c r="AN546"/>
    </row>
    <row r="547" spans="13:40">
      <c r="M547"/>
      <c r="N547" s="1"/>
      <c r="O547" s="1"/>
      <c r="P547" s="1"/>
      <c r="Q547"/>
      <c r="R547"/>
      <c r="S547"/>
      <c r="T547"/>
      <c r="U547"/>
      <c r="V547"/>
      <c r="W547"/>
      <c r="X547"/>
      <c r="Y547"/>
      <c r="Z547"/>
      <c r="AA547"/>
      <c r="AB547"/>
      <c r="AC547"/>
      <c r="AD547"/>
      <c r="AE547"/>
      <c r="AF547"/>
      <c r="AG547"/>
      <c r="AH547"/>
      <c r="AI547"/>
      <c r="AJ547"/>
      <c r="AK547"/>
      <c r="AL547"/>
      <c r="AM547"/>
      <c r="AN547"/>
    </row>
    <row r="548" spans="13:40">
      <c r="M548"/>
      <c r="N548" s="1"/>
      <c r="O548" s="1"/>
      <c r="P548" s="1"/>
      <c r="Q548"/>
      <c r="R548"/>
      <c r="S548"/>
      <c r="T548"/>
      <c r="U548"/>
      <c r="V548"/>
      <c r="W548"/>
      <c r="X548"/>
      <c r="Y548"/>
      <c r="Z548"/>
      <c r="AA548"/>
      <c r="AB548"/>
      <c r="AC548"/>
      <c r="AD548"/>
      <c r="AE548"/>
      <c r="AF548"/>
      <c r="AG548"/>
      <c r="AH548"/>
      <c r="AI548"/>
      <c r="AJ548"/>
      <c r="AK548"/>
      <c r="AL548"/>
      <c r="AM548"/>
      <c r="AN548"/>
    </row>
    <row r="549" spans="13:40">
      <c r="M549"/>
      <c r="N549" s="1"/>
      <c r="O549" s="1"/>
      <c r="P549" s="1"/>
      <c r="Q549"/>
      <c r="R549"/>
      <c r="S549"/>
      <c r="T549"/>
      <c r="U549"/>
      <c r="V549"/>
      <c r="W549"/>
      <c r="X549"/>
      <c r="Y549"/>
      <c r="Z549"/>
      <c r="AA549"/>
      <c r="AB549"/>
      <c r="AC549"/>
      <c r="AD549"/>
      <c r="AE549"/>
      <c r="AF549"/>
      <c r="AG549"/>
      <c r="AH549"/>
      <c r="AI549"/>
      <c r="AJ549"/>
      <c r="AK549"/>
      <c r="AL549"/>
      <c r="AM549"/>
      <c r="AN549"/>
    </row>
    <row r="550" spans="13:40">
      <c r="M550"/>
      <c r="N550" s="1"/>
      <c r="O550" s="1"/>
      <c r="P550" s="1"/>
      <c r="Q550"/>
      <c r="R550"/>
      <c r="S550"/>
      <c r="T550"/>
      <c r="U550"/>
      <c r="V550"/>
      <c r="W550"/>
      <c r="X550"/>
      <c r="Y550"/>
      <c r="Z550"/>
      <c r="AA550"/>
      <c r="AB550"/>
      <c r="AC550"/>
      <c r="AD550"/>
      <c r="AE550"/>
      <c r="AF550"/>
      <c r="AG550"/>
      <c r="AH550"/>
      <c r="AI550"/>
      <c r="AJ550"/>
      <c r="AK550"/>
      <c r="AL550"/>
      <c r="AM550"/>
      <c r="AN550"/>
    </row>
    <row r="551" spans="13:40">
      <c r="M551"/>
      <c r="N551" s="1"/>
      <c r="O551" s="1"/>
      <c r="P551" s="1"/>
      <c r="Q551"/>
      <c r="R551"/>
      <c r="S551"/>
      <c r="T551"/>
      <c r="U551"/>
      <c r="V551"/>
      <c r="W551"/>
      <c r="X551"/>
      <c r="Y551"/>
      <c r="Z551"/>
      <c r="AA551"/>
      <c r="AB551"/>
      <c r="AC551"/>
      <c r="AD551"/>
      <c r="AE551"/>
      <c r="AF551"/>
      <c r="AG551"/>
      <c r="AH551"/>
      <c r="AI551"/>
      <c r="AJ551"/>
      <c r="AK551"/>
      <c r="AL551"/>
      <c r="AM551"/>
      <c r="AN551"/>
    </row>
    <row r="552" spans="13:40">
      <c r="M552"/>
      <c r="N552" s="1"/>
      <c r="O552" s="1"/>
      <c r="P552" s="1"/>
      <c r="Q552"/>
      <c r="R552"/>
      <c r="S552"/>
      <c r="T552"/>
      <c r="U552"/>
      <c r="V552"/>
      <c r="W552"/>
      <c r="X552"/>
      <c r="Y552"/>
      <c r="Z552"/>
      <c r="AA552"/>
      <c r="AB552"/>
      <c r="AC552"/>
      <c r="AD552"/>
      <c r="AE552"/>
      <c r="AF552"/>
      <c r="AG552"/>
      <c r="AH552"/>
      <c r="AI552"/>
      <c r="AJ552"/>
      <c r="AK552"/>
      <c r="AL552"/>
      <c r="AM552"/>
      <c r="AN552"/>
    </row>
    <row r="553" spans="13:40">
      <c r="M553"/>
      <c r="N553" s="1"/>
      <c r="O553" s="1"/>
      <c r="P553" s="1"/>
      <c r="Q553"/>
      <c r="R553"/>
      <c r="S553"/>
      <c r="T553"/>
      <c r="U553"/>
      <c r="V553"/>
      <c r="W553"/>
      <c r="X553"/>
      <c r="Y553"/>
      <c r="Z553"/>
      <c r="AA553"/>
      <c r="AB553"/>
      <c r="AC553"/>
      <c r="AD553"/>
      <c r="AE553"/>
      <c r="AF553"/>
      <c r="AG553"/>
      <c r="AH553"/>
      <c r="AI553"/>
      <c r="AJ553"/>
      <c r="AK553"/>
      <c r="AL553"/>
      <c r="AM553"/>
      <c r="AN553"/>
    </row>
    <row r="554" spans="13:40">
      <c r="M554"/>
      <c r="N554" s="1"/>
      <c r="O554" s="1"/>
      <c r="P554" s="1"/>
      <c r="Q554"/>
      <c r="R554"/>
      <c r="S554"/>
      <c r="T554"/>
      <c r="U554"/>
      <c r="V554"/>
      <c r="W554"/>
      <c r="X554"/>
      <c r="Y554"/>
      <c r="Z554"/>
      <c r="AA554"/>
      <c r="AB554"/>
      <c r="AC554"/>
      <c r="AD554"/>
      <c r="AE554"/>
      <c r="AF554"/>
      <c r="AG554"/>
      <c r="AH554"/>
      <c r="AI554"/>
      <c r="AJ554"/>
      <c r="AK554"/>
      <c r="AL554"/>
      <c r="AM554"/>
      <c r="AN554"/>
    </row>
    <row r="555" spans="13:40">
      <c r="M555"/>
      <c r="N555" s="1"/>
      <c r="O555" s="1"/>
      <c r="P555" s="1"/>
      <c r="Q555"/>
      <c r="R555"/>
      <c r="S555"/>
      <c r="T555"/>
      <c r="U555"/>
      <c r="V555"/>
      <c r="W555"/>
      <c r="X555"/>
      <c r="Y555"/>
      <c r="Z555"/>
      <c r="AA555"/>
      <c r="AB555"/>
      <c r="AC555"/>
      <c r="AD555"/>
      <c r="AE555"/>
      <c r="AF555"/>
      <c r="AG555"/>
      <c r="AH555"/>
      <c r="AI555"/>
      <c r="AJ555"/>
      <c r="AK555"/>
      <c r="AL555"/>
      <c r="AM555"/>
      <c r="AN555"/>
    </row>
    <row r="556" spans="13:40">
      <c r="M556"/>
      <c r="N556" s="1"/>
      <c r="O556" s="1"/>
      <c r="P556" s="1"/>
      <c r="Q556"/>
      <c r="R556"/>
      <c r="S556"/>
      <c r="T556"/>
      <c r="U556"/>
      <c r="V556"/>
      <c r="W556"/>
      <c r="X556"/>
      <c r="Y556"/>
      <c r="Z556"/>
      <c r="AA556"/>
      <c r="AB556"/>
      <c r="AC556"/>
      <c r="AD556"/>
      <c r="AE556"/>
      <c r="AF556"/>
      <c r="AG556"/>
      <c r="AH556"/>
      <c r="AI556"/>
      <c r="AJ556"/>
      <c r="AK556"/>
      <c r="AL556"/>
      <c r="AM556"/>
      <c r="AN556"/>
    </row>
    <row r="557" spans="13:40">
      <c r="M557"/>
      <c r="N557" s="1"/>
      <c r="O557" s="1"/>
      <c r="P557" s="1"/>
      <c r="Q557"/>
      <c r="R557"/>
      <c r="S557"/>
      <c r="T557"/>
      <c r="U557"/>
      <c r="V557"/>
      <c r="W557"/>
      <c r="X557"/>
      <c r="Y557"/>
      <c r="Z557"/>
      <c r="AA557"/>
      <c r="AB557"/>
      <c r="AC557"/>
      <c r="AD557"/>
      <c r="AE557"/>
      <c r="AF557"/>
      <c r="AG557"/>
      <c r="AH557"/>
      <c r="AI557"/>
      <c r="AJ557"/>
      <c r="AK557"/>
      <c r="AL557"/>
      <c r="AM557"/>
      <c r="AN557"/>
    </row>
    <row r="558" spans="13:40">
      <c r="M558"/>
      <c r="N558" s="1"/>
      <c r="O558" s="1"/>
      <c r="P558" s="1"/>
      <c r="Q558"/>
      <c r="R558"/>
      <c r="S558"/>
      <c r="T558"/>
      <c r="U558"/>
      <c r="V558"/>
      <c r="W558"/>
      <c r="X558"/>
      <c r="Y558"/>
      <c r="Z558"/>
      <c r="AA558"/>
      <c r="AB558"/>
      <c r="AC558"/>
      <c r="AD558"/>
      <c r="AE558"/>
      <c r="AF558"/>
      <c r="AG558"/>
      <c r="AH558"/>
      <c r="AI558"/>
      <c r="AJ558"/>
      <c r="AK558"/>
      <c r="AL558"/>
      <c r="AM558"/>
      <c r="AN558"/>
    </row>
    <row r="559" spans="13:40">
      <c r="M559"/>
      <c r="N559" s="1"/>
      <c r="O559" s="1"/>
      <c r="P559" s="1"/>
      <c r="Q559"/>
      <c r="R559"/>
      <c r="S559"/>
      <c r="T559"/>
      <c r="U559"/>
      <c r="V559"/>
      <c r="W559"/>
      <c r="X559"/>
      <c r="Y559"/>
      <c r="Z559"/>
      <c r="AA559"/>
      <c r="AB559"/>
      <c r="AC559"/>
      <c r="AD559"/>
      <c r="AE559"/>
      <c r="AF559"/>
      <c r="AG559"/>
      <c r="AH559"/>
      <c r="AI559"/>
      <c r="AJ559"/>
      <c r="AK559"/>
      <c r="AL559"/>
      <c r="AM559"/>
      <c r="AN559"/>
    </row>
    <row r="560" spans="13:40">
      <c r="M560"/>
      <c r="N560" s="1"/>
      <c r="O560" s="1"/>
      <c r="P560" s="1"/>
      <c r="Q560"/>
      <c r="R560"/>
      <c r="S560"/>
      <c r="T560"/>
      <c r="U560"/>
      <c r="V560"/>
      <c r="W560"/>
      <c r="X560"/>
      <c r="Y560"/>
      <c r="Z560"/>
      <c r="AA560"/>
      <c r="AB560"/>
      <c r="AC560"/>
      <c r="AD560"/>
      <c r="AE560"/>
      <c r="AF560"/>
      <c r="AG560"/>
      <c r="AH560"/>
      <c r="AI560"/>
      <c r="AJ560"/>
      <c r="AK560"/>
      <c r="AL560"/>
      <c r="AM560"/>
      <c r="AN560"/>
    </row>
    <row r="561" spans="13:40">
      <c r="M561"/>
      <c r="N561" s="1"/>
      <c r="O561" s="1"/>
      <c r="P561" s="1"/>
      <c r="Q561"/>
      <c r="R561"/>
      <c r="S561"/>
      <c r="T561"/>
      <c r="U561"/>
      <c r="V561"/>
      <c r="W561"/>
      <c r="X561"/>
      <c r="Y561"/>
      <c r="Z561"/>
      <c r="AA561"/>
      <c r="AB561"/>
      <c r="AC561"/>
      <c r="AD561"/>
      <c r="AE561"/>
      <c r="AF561"/>
      <c r="AG561"/>
      <c r="AH561"/>
      <c r="AI561"/>
      <c r="AJ561"/>
      <c r="AK561"/>
      <c r="AL561"/>
      <c r="AM561"/>
      <c r="AN561"/>
    </row>
    <row r="562" spans="13:40">
      <c r="M562"/>
      <c r="N562" s="1"/>
      <c r="O562" s="1"/>
      <c r="P562" s="1"/>
      <c r="Q562"/>
      <c r="R562"/>
      <c r="S562"/>
      <c r="T562"/>
      <c r="U562"/>
      <c r="V562"/>
      <c r="W562"/>
      <c r="X562"/>
      <c r="Y562"/>
      <c r="Z562"/>
      <c r="AA562"/>
      <c r="AB562"/>
      <c r="AC562"/>
      <c r="AD562"/>
      <c r="AE562"/>
      <c r="AF562"/>
      <c r="AG562"/>
      <c r="AH562"/>
      <c r="AI562"/>
      <c r="AJ562"/>
      <c r="AK562"/>
      <c r="AL562"/>
      <c r="AM562"/>
      <c r="AN562"/>
    </row>
    <row r="563" spans="13:40">
      <c r="M563"/>
      <c r="N563" s="1"/>
      <c r="O563" s="1"/>
      <c r="P563" s="1"/>
      <c r="Q563"/>
      <c r="R563"/>
      <c r="S563"/>
      <c r="T563"/>
      <c r="U563"/>
      <c r="V563"/>
      <c r="W563"/>
      <c r="X563"/>
      <c r="Y563"/>
      <c r="Z563"/>
      <c r="AA563"/>
      <c r="AB563"/>
      <c r="AC563"/>
      <c r="AD563"/>
      <c r="AE563"/>
      <c r="AF563"/>
      <c r="AG563"/>
      <c r="AH563"/>
      <c r="AI563"/>
      <c r="AJ563"/>
      <c r="AK563"/>
      <c r="AL563"/>
      <c r="AM563"/>
      <c r="AN563"/>
    </row>
    <row r="564" spans="13:40">
      <c r="M564"/>
      <c r="N564" s="1"/>
      <c r="O564" s="1"/>
      <c r="P564" s="1"/>
      <c r="Q564"/>
      <c r="R564"/>
      <c r="S564"/>
      <c r="T564"/>
      <c r="U564"/>
      <c r="V564"/>
      <c r="W564"/>
      <c r="X564"/>
      <c r="Y564"/>
      <c r="Z564"/>
      <c r="AA564"/>
      <c r="AB564"/>
      <c r="AC564"/>
      <c r="AD564"/>
      <c r="AE564"/>
      <c r="AF564"/>
      <c r="AG564"/>
      <c r="AH564"/>
      <c r="AI564"/>
      <c r="AJ564"/>
      <c r="AK564"/>
      <c r="AL564"/>
      <c r="AM564"/>
      <c r="AN564"/>
    </row>
    <row r="565" spans="13:40">
      <c r="M565"/>
      <c r="N565" s="1"/>
      <c r="O565" s="1"/>
      <c r="P565" s="1"/>
      <c r="Q565"/>
      <c r="R565"/>
      <c r="S565"/>
      <c r="T565"/>
      <c r="U565"/>
      <c r="V565"/>
      <c r="W565"/>
      <c r="X565"/>
      <c r="Y565"/>
      <c r="Z565"/>
      <c r="AA565"/>
      <c r="AB565"/>
      <c r="AC565"/>
      <c r="AD565"/>
      <c r="AE565"/>
      <c r="AF565"/>
      <c r="AG565"/>
      <c r="AH565"/>
      <c r="AI565"/>
      <c r="AJ565"/>
      <c r="AK565"/>
      <c r="AL565"/>
      <c r="AM565"/>
      <c r="AN565"/>
    </row>
    <row r="566" spans="13:40">
      <c r="M566"/>
      <c r="N566" s="1"/>
      <c r="O566" s="1"/>
      <c r="P566" s="1"/>
      <c r="Q566"/>
      <c r="R566"/>
      <c r="S566"/>
      <c r="T566"/>
      <c r="U566"/>
      <c r="V566"/>
      <c r="W566"/>
      <c r="X566"/>
      <c r="Y566"/>
      <c r="Z566"/>
      <c r="AA566"/>
      <c r="AB566"/>
      <c r="AC566"/>
      <c r="AD566"/>
      <c r="AE566"/>
      <c r="AF566"/>
      <c r="AG566"/>
      <c r="AH566"/>
      <c r="AI566"/>
      <c r="AJ566"/>
      <c r="AK566"/>
      <c r="AL566"/>
      <c r="AM566"/>
      <c r="AN566"/>
    </row>
    <row r="567" spans="13:40">
      <c r="M567"/>
      <c r="N567" s="1"/>
      <c r="O567" s="1"/>
      <c r="P567" s="1"/>
      <c r="Q567"/>
      <c r="R567"/>
      <c r="S567"/>
      <c r="T567"/>
      <c r="U567"/>
      <c r="V567"/>
      <c r="W567"/>
      <c r="X567"/>
      <c r="Y567"/>
      <c r="Z567"/>
      <c r="AA567"/>
      <c r="AB567"/>
      <c r="AC567"/>
      <c r="AD567"/>
      <c r="AE567"/>
      <c r="AF567"/>
      <c r="AG567"/>
      <c r="AH567"/>
      <c r="AI567"/>
      <c r="AJ567"/>
      <c r="AK567"/>
      <c r="AL567"/>
      <c r="AM567"/>
      <c r="AN567"/>
    </row>
    <row r="568" spans="13:40">
      <c r="M568"/>
      <c r="N568" s="1"/>
      <c r="O568" s="1"/>
      <c r="P568" s="1"/>
      <c r="Q568"/>
      <c r="R568"/>
      <c r="S568"/>
      <c r="T568"/>
      <c r="U568"/>
      <c r="V568"/>
      <c r="W568"/>
      <c r="X568"/>
      <c r="Y568"/>
      <c r="Z568"/>
      <c r="AA568"/>
      <c r="AB568"/>
      <c r="AC568"/>
      <c r="AD568"/>
      <c r="AE568"/>
      <c r="AF568"/>
      <c r="AG568"/>
      <c r="AH568"/>
      <c r="AI568"/>
      <c r="AJ568"/>
      <c r="AK568"/>
      <c r="AL568"/>
      <c r="AM568"/>
      <c r="AN568"/>
    </row>
    <row r="569" spans="13:40">
      <c r="M569"/>
      <c r="N569" s="1"/>
      <c r="O569" s="1"/>
      <c r="P569" s="1"/>
      <c r="Q569"/>
      <c r="R569"/>
      <c r="S569"/>
      <c r="T569"/>
      <c r="U569"/>
      <c r="V569"/>
      <c r="W569"/>
      <c r="X569"/>
      <c r="Y569"/>
      <c r="Z569"/>
      <c r="AA569"/>
      <c r="AB569"/>
      <c r="AC569"/>
      <c r="AD569"/>
      <c r="AE569"/>
      <c r="AF569"/>
      <c r="AG569"/>
      <c r="AH569"/>
      <c r="AI569"/>
      <c r="AJ569"/>
      <c r="AK569"/>
      <c r="AL569"/>
      <c r="AM569"/>
      <c r="AN569"/>
    </row>
    <row r="570" spans="13:40">
      <c r="M570"/>
      <c r="N570" s="1"/>
      <c r="O570" s="1"/>
      <c r="P570" s="1"/>
      <c r="Q570"/>
      <c r="R570"/>
      <c r="S570"/>
      <c r="T570"/>
      <c r="U570"/>
      <c r="V570"/>
      <c r="W570"/>
      <c r="X570"/>
      <c r="Y570"/>
      <c r="Z570"/>
      <c r="AA570"/>
      <c r="AB570"/>
      <c r="AC570"/>
      <c r="AD570"/>
      <c r="AE570"/>
      <c r="AF570"/>
      <c r="AG570"/>
      <c r="AH570"/>
      <c r="AI570"/>
      <c r="AJ570"/>
      <c r="AK570"/>
      <c r="AL570"/>
      <c r="AM570"/>
      <c r="AN570"/>
    </row>
    <row r="571" spans="13:40">
      <c r="M571"/>
      <c r="N571" s="1"/>
      <c r="O571" s="1"/>
      <c r="P571" s="1"/>
      <c r="Q571"/>
      <c r="R571"/>
      <c r="S571"/>
      <c r="T571"/>
      <c r="U571"/>
      <c r="V571"/>
      <c r="W571"/>
      <c r="X571"/>
      <c r="Y571"/>
      <c r="Z571"/>
      <c r="AA571"/>
      <c r="AB571"/>
      <c r="AC571"/>
      <c r="AD571"/>
      <c r="AE571"/>
      <c r="AF571"/>
      <c r="AG571"/>
      <c r="AH571"/>
      <c r="AI571"/>
      <c r="AJ571"/>
      <c r="AK571"/>
      <c r="AL571"/>
      <c r="AM571"/>
      <c r="AN571"/>
    </row>
    <row r="572" spans="13:40">
      <c r="M572"/>
      <c r="N572" s="1"/>
      <c r="O572" s="1"/>
      <c r="P572" s="1"/>
      <c r="Q572"/>
      <c r="R572"/>
      <c r="S572"/>
      <c r="T572"/>
      <c r="U572"/>
      <c r="V572"/>
      <c r="W572"/>
      <c r="X572"/>
      <c r="Y572"/>
      <c r="Z572"/>
      <c r="AA572"/>
      <c r="AB572"/>
      <c r="AC572"/>
      <c r="AD572"/>
      <c r="AE572"/>
      <c r="AF572"/>
      <c r="AG572"/>
      <c r="AH572"/>
      <c r="AI572"/>
      <c r="AJ572"/>
      <c r="AK572"/>
      <c r="AL572"/>
      <c r="AM572"/>
      <c r="AN572"/>
    </row>
    <row r="573" spans="13:40">
      <c r="M573"/>
      <c r="N573" s="1"/>
      <c r="O573" s="1"/>
      <c r="P573" s="1"/>
      <c r="Q573"/>
      <c r="R573"/>
      <c r="S573"/>
      <c r="T573"/>
      <c r="U573"/>
      <c r="V573"/>
      <c r="W573"/>
      <c r="X573"/>
      <c r="Y573"/>
      <c r="Z573"/>
      <c r="AA573"/>
      <c r="AB573"/>
      <c r="AC573"/>
      <c r="AD573"/>
      <c r="AE573"/>
      <c r="AF573"/>
      <c r="AG573"/>
      <c r="AH573"/>
      <c r="AI573"/>
      <c r="AJ573"/>
      <c r="AK573"/>
      <c r="AL573"/>
      <c r="AM573"/>
      <c r="AN573"/>
    </row>
    <row r="574" spans="13:40">
      <c r="M574"/>
      <c r="N574" s="1"/>
      <c r="O574" s="1"/>
      <c r="P574" s="1"/>
      <c r="Q574"/>
      <c r="R574"/>
      <c r="S574"/>
      <c r="T574"/>
      <c r="U574"/>
      <c r="V574"/>
      <c r="W574"/>
      <c r="X574"/>
      <c r="Y574"/>
      <c r="Z574"/>
      <c r="AA574"/>
      <c r="AB574"/>
      <c r="AC574"/>
      <c r="AD574"/>
      <c r="AE574"/>
      <c r="AF574"/>
      <c r="AG574"/>
      <c r="AH574"/>
      <c r="AI574"/>
      <c r="AJ574"/>
      <c r="AK574"/>
      <c r="AL574"/>
      <c r="AM574"/>
      <c r="AN574"/>
    </row>
    <row r="575" spans="13:40">
      <c r="M575"/>
      <c r="N575" s="1"/>
      <c r="O575" s="1"/>
      <c r="P575" s="1"/>
      <c r="Q575"/>
      <c r="R575"/>
      <c r="S575"/>
      <c r="T575"/>
      <c r="U575"/>
      <c r="V575"/>
      <c r="W575"/>
      <c r="X575"/>
      <c r="Y575"/>
      <c r="Z575"/>
      <c r="AA575"/>
      <c r="AB575"/>
      <c r="AC575"/>
      <c r="AD575"/>
      <c r="AE575"/>
      <c r="AF575"/>
      <c r="AG575"/>
      <c r="AH575"/>
      <c r="AI575"/>
      <c r="AJ575"/>
      <c r="AK575"/>
      <c r="AL575"/>
      <c r="AM575"/>
      <c r="AN575"/>
    </row>
    <row r="576" spans="13:40">
      <c r="M576"/>
      <c r="N576" s="1"/>
      <c r="O576" s="1"/>
      <c r="P576" s="1"/>
      <c r="Q576"/>
      <c r="R576"/>
      <c r="S576"/>
      <c r="T576"/>
      <c r="U576"/>
      <c r="V576"/>
      <c r="W576"/>
      <c r="X576"/>
      <c r="Y576"/>
      <c r="Z576"/>
      <c r="AA576"/>
      <c r="AB576"/>
      <c r="AC576"/>
      <c r="AD576"/>
      <c r="AE576"/>
      <c r="AF576"/>
      <c r="AG576"/>
      <c r="AH576"/>
      <c r="AI576"/>
      <c r="AJ576"/>
      <c r="AK576"/>
      <c r="AL576"/>
      <c r="AM576"/>
      <c r="AN576"/>
    </row>
    <row r="577" spans="13:40">
      <c r="M577"/>
      <c r="N577" s="1"/>
      <c r="O577" s="1"/>
      <c r="P577" s="1"/>
      <c r="Q577"/>
      <c r="R577"/>
      <c r="S577"/>
      <c r="T577"/>
      <c r="U577"/>
      <c r="V577"/>
      <c r="W577"/>
      <c r="X577"/>
      <c r="Y577"/>
      <c r="Z577"/>
      <c r="AA577"/>
      <c r="AB577"/>
      <c r="AC577"/>
      <c r="AD577"/>
      <c r="AE577"/>
      <c r="AF577"/>
      <c r="AG577"/>
      <c r="AH577"/>
      <c r="AI577"/>
      <c r="AJ577"/>
      <c r="AK577"/>
      <c r="AL577"/>
      <c r="AM577"/>
      <c r="AN577"/>
    </row>
    <row r="578" spans="13:40">
      <c r="M578"/>
      <c r="N578" s="1"/>
      <c r="O578" s="1"/>
      <c r="P578" s="1"/>
      <c r="Q578"/>
      <c r="R578"/>
      <c r="S578"/>
      <c r="T578"/>
      <c r="U578"/>
      <c r="V578"/>
      <c r="W578"/>
      <c r="X578"/>
      <c r="Y578"/>
      <c r="Z578"/>
      <c r="AA578"/>
      <c r="AB578"/>
      <c r="AC578"/>
      <c r="AD578"/>
      <c r="AE578"/>
      <c r="AF578"/>
      <c r="AG578"/>
      <c r="AH578"/>
      <c r="AI578"/>
      <c r="AJ578"/>
      <c r="AK578"/>
      <c r="AL578"/>
      <c r="AM578"/>
      <c r="AN578"/>
    </row>
    <row r="579" spans="13:40">
      <c r="M579"/>
      <c r="N579" s="1"/>
      <c r="O579" s="1"/>
      <c r="P579" s="1"/>
      <c r="Q579"/>
      <c r="R579"/>
      <c r="S579"/>
      <c r="T579"/>
      <c r="U579"/>
      <c r="V579"/>
      <c r="W579"/>
      <c r="X579"/>
      <c r="Y579"/>
      <c r="Z579"/>
      <c r="AA579"/>
      <c r="AB579"/>
      <c r="AC579"/>
      <c r="AD579"/>
      <c r="AE579"/>
      <c r="AF579"/>
      <c r="AG579"/>
      <c r="AH579"/>
      <c r="AI579"/>
      <c r="AJ579"/>
      <c r="AK579"/>
      <c r="AL579"/>
      <c r="AM579"/>
      <c r="AN579"/>
    </row>
    <row r="580" spans="13:40">
      <c r="M580"/>
      <c r="N580" s="1"/>
      <c r="O580" s="1"/>
      <c r="P580" s="1"/>
      <c r="Q580"/>
      <c r="R580"/>
      <c r="S580"/>
      <c r="T580"/>
      <c r="U580"/>
      <c r="V580"/>
      <c r="W580"/>
      <c r="X580"/>
      <c r="Y580"/>
      <c r="Z580"/>
      <c r="AA580"/>
      <c r="AB580"/>
      <c r="AC580"/>
      <c r="AD580"/>
      <c r="AE580"/>
      <c r="AF580"/>
      <c r="AG580"/>
      <c r="AH580"/>
      <c r="AI580"/>
      <c r="AJ580"/>
      <c r="AK580"/>
      <c r="AL580"/>
      <c r="AM580"/>
      <c r="AN580"/>
    </row>
    <row r="581" spans="13:40">
      <c r="M581"/>
      <c r="N581" s="1"/>
      <c r="O581" s="1"/>
      <c r="P581" s="1"/>
      <c r="Q581"/>
      <c r="R581"/>
      <c r="S581"/>
      <c r="T581"/>
      <c r="U581"/>
      <c r="V581"/>
      <c r="W581"/>
      <c r="X581"/>
      <c r="Y581"/>
      <c r="Z581"/>
      <c r="AA581"/>
      <c r="AB581"/>
      <c r="AC581"/>
      <c r="AD581"/>
      <c r="AE581"/>
      <c r="AF581"/>
      <c r="AG581"/>
      <c r="AH581"/>
      <c r="AI581"/>
      <c r="AJ581"/>
      <c r="AK581"/>
      <c r="AL581"/>
      <c r="AM581"/>
      <c r="AN581"/>
    </row>
    <row r="582" spans="13:40">
      <c r="M582"/>
      <c r="N582" s="1"/>
      <c r="O582" s="1"/>
      <c r="P582" s="1"/>
      <c r="Q582"/>
      <c r="R582"/>
      <c r="S582"/>
      <c r="T582"/>
      <c r="U582"/>
      <c r="V582"/>
      <c r="W582"/>
      <c r="X582"/>
      <c r="Y582"/>
      <c r="Z582"/>
      <c r="AA582"/>
      <c r="AB582"/>
      <c r="AC582"/>
      <c r="AD582"/>
      <c r="AE582"/>
      <c r="AF582"/>
      <c r="AG582"/>
      <c r="AH582"/>
      <c r="AI582"/>
      <c r="AJ582"/>
      <c r="AK582"/>
      <c r="AL582"/>
      <c r="AM582"/>
      <c r="AN582"/>
    </row>
    <row r="583" spans="13:40">
      <c r="M583"/>
      <c r="N583" s="1"/>
      <c r="O583" s="1"/>
      <c r="P583" s="1"/>
      <c r="Q583"/>
      <c r="R583"/>
      <c r="S583"/>
      <c r="T583"/>
      <c r="U583"/>
      <c r="V583"/>
      <c r="W583"/>
      <c r="X583"/>
      <c r="Y583"/>
      <c r="Z583"/>
      <c r="AA583"/>
      <c r="AB583"/>
      <c r="AC583"/>
      <c r="AD583"/>
      <c r="AE583"/>
      <c r="AF583"/>
      <c r="AG583"/>
      <c r="AH583"/>
      <c r="AI583"/>
      <c r="AJ583"/>
      <c r="AK583"/>
      <c r="AL583"/>
      <c r="AM583"/>
      <c r="AN583"/>
    </row>
    <row r="584" spans="13:40">
      <c r="M584"/>
      <c r="N584" s="1"/>
      <c r="O584" s="1"/>
      <c r="P584" s="1"/>
      <c r="Q584"/>
      <c r="R584"/>
      <c r="S584"/>
      <c r="T584"/>
      <c r="U584"/>
      <c r="V584"/>
      <c r="W584"/>
      <c r="X584"/>
      <c r="Y584"/>
      <c r="Z584"/>
      <c r="AA584"/>
      <c r="AB584"/>
      <c r="AC584"/>
      <c r="AD584"/>
      <c r="AE584"/>
      <c r="AF584"/>
      <c r="AG584"/>
      <c r="AH584"/>
      <c r="AI584"/>
      <c r="AJ584"/>
      <c r="AK584"/>
      <c r="AL584"/>
      <c r="AM584"/>
      <c r="AN584"/>
    </row>
    <row r="585" spans="13:40">
      <c r="M585"/>
      <c r="N585" s="1"/>
      <c r="O585" s="1"/>
      <c r="P585" s="1"/>
      <c r="Q585"/>
      <c r="R585"/>
      <c r="S585"/>
      <c r="T585"/>
      <c r="U585"/>
      <c r="V585"/>
      <c r="W585"/>
      <c r="X585"/>
      <c r="Y585"/>
      <c r="Z585"/>
      <c r="AA585"/>
      <c r="AB585"/>
      <c r="AC585"/>
      <c r="AD585"/>
      <c r="AE585"/>
      <c r="AF585"/>
      <c r="AG585"/>
      <c r="AH585"/>
      <c r="AI585"/>
      <c r="AJ585"/>
      <c r="AK585"/>
      <c r="AL585"/>
      <c r="AM585"/>
      <c r="AN585"/>
    </row>
    <row r="586" spans="13:40">
      <c r="M586"/>
      <c r="N586" s="1"/>
      <c r="O586" s="1"/>
      <c r="P586" s="1"/>
      <c r="Q586"/>
      <c r="R586"/>
      <c r="S586"/>
      <c r="T586"/>
      <c r="U586"/>
      <c r="V586"/>
      <c r="W586"/>
      <c r="X586"/>
      <c r="Y586"/>
      <c r="Z586"/>
      <c r="AA586"/>
      <c r="AB586"/>
      <c r="AC586"/>
      <c r="AD586"/>
      <c r="AE586"/>
      <c r="AF586"/>
      <c r="AG586"/>
      <c r="AH586"/>
      <c r="AI586"/>
      <c r="AJ586"/>
      <c r="AK586"/>
      <c r="AL586"/>
      <c r="AM586"/>
      <c r="AN586"/>
    </row>
    <row r="587" spans="13:40">
      <c r="M587"/>
      <c r="N587" s="1"/>
      <c r="O587" s="1"/>
      <c r="P587" s="1"/>
      <c r="Q587"/>
      <c r="R587"/>
      <c r="S587"/>
      <c r="T587"/>
      <c r="U587"/>
      <c r="V587"/>
      <c r="W587"/>
      <c r="X587"/>
      <c r="Y587"/>
      <c r="Z587"/>
      <c r="AA587"/>
      <c r="AB587"/>
      <c r="AC587"/>
      <c r="AD587"/>
      <c r="AE587"/>
      <c r="AF587"/>
      <c r="AG587"/>
      <c r="AH587"/>
      <c r="AI587"/>
      <c r="AJ587"/>
      <c r="AK587"/>
      <c r="AL587"/>
      <c r="AM587"/>
      <c r="AN587"/>
    </row>
    <row r="588" spans="13:40">
      <c r="M588"/>
      <c r="N588" s="1"/>
      <c r="O588" s="1"/>
      <c r="P588" s="1"/>
      <c r="Q588"/>
      <c r="R588"/>
      <c r="S588"/>
      <c r="T588"/>
      <c r="U588"/>
      <c r="V588"/>
      <c r="W588"/>
      <c r="X588"/>
      <c r="Y588"/>
      <c r="Z588"/>
      <c r="AA588"/>
      <c r="AB588"/>
      <c r="AC588"/>
      <c r="AD588"/>
      <c r="AE588"/>
      <c r="AF588"/>
      <c r="AG588"/>
      <c r="AH588"/>
      <c r="AI588"/>
      <c r="AJ588"/>
      <c r="AK588"/>
      <c r="AL588"/>
      <c r="AM588"/>
      <c r="AN588"/>
    </row>
    <row r="589" spans="13:40">
      <c r="M589"/>
      <c r="N589" s="1"/>
      <c r="O589" s="1"/>
      <c r="P589" s="1"/>
      <c r="Q589"/>
      <c r="R589"/>
      <c r="S589"/>
      <c r="T589"/>
      <c r="U589"/>
      <c r="V589"/>
      <c r="W589"/>
      <c r="X589"/>
      <c r="Y589"/>
      <c r="Z589"/>
      <c r="AA589"/>
      <c r="AB589"/>
      <c r="AC589"/>
      <c r="AD589"/>
      <c r="AE589"/>
      <c r="AF589"/>
      <c r="AG589"/>
      <c r="AH589"/>
      <c r="AI589"/>
      <c r="AJ589"/>
      <c r="AK589"/>
      <c r="AL589"/>
      <c r="AM589"/>
      <c r="AN589"/>
    </row>
    <row r="590" spans="13:40">
      <c r="M590"/>
      <c r="N590" s="1"/>
      <c r="O590" s="1"/>
      <c r="P590" s="1"/>
      <c r="Q590"/>
      <c r="R590"/>
      <c r="S590"/>
      <c r="T590"/>
      <c r="U590"/>
      <c r="V590"/>
      <c r="W590"/>
      <c r="X590"/>
      <c r="Y590"/>
      <c r="Z590"/>
      <c r="AA590"/>
      <c r="AB590"/>
      <c r="AC590"/>
      <c r="AD590"/>
      <c r="AE590"/>
      <c r="AF590"/>
      <c r="AG590"/>
      <c r="AH590"/>
      <c r="AI590"/>
      <c r="AJ590"/>
      <c r="AK590"/>
      <c r="AL590"/>
      <c r="AM590"/>
      <c r="AN590"/>
    </row>
    <row r="591" spans="13:40">
      <c r="M591"/>
      <c r="N591" s="1"/>
      <c r="O591" s="1"/>
      <c r="P591" s="1"/>
      <c r="Q591"/>
      <c r="R591"/>
      <c r="S591"/>
      <c r="T591"/>
      <c r="U591"/>
      <c r="V591"/>
      <c r="W591"/>
      <c r="X591"/>
      <c r="Y591"/>
      <c r="Z591"/>
      <c r="AA591"/>
      <c r="AB591"/>
      <c r="AC591"/>
      <c r="AD591"/>
      <c r="AE591"/>
      <c r="AF591"/>
      <c r="AG591"/>
      <c r="AH591"/>
      <c r="AI591"/>
      <c r="AJ591"/>
      <c r="AK591"/>
      <c r="AL591"/>
      <c r="AM591"/>
      <c r="AN591"/>
    </row>
    <row r="592" spans="13:40">
      <c r="M592"/>
      <c r="N592" s="1"/>
      <c r="O592" s="1"/>
      <c r="P592" s="1"/>
      <c r="Q592"/>
      <c r="R592"/>
      <c r="S592"/>
      <c r="T592"/>
      <c r="U592"/>
      <c r="V592"/>
      <c r="W592"/>
      <c r="X592"/>
      <c r="Y592"/>
      <c r="Z592"/>
      <c r="AA592"/>
      <c r="AB592"/>
      <c r="AC592"/>
      <c r="AD592"/>
      <c r="AE592"/>
      <c r="AF592"/>
      <c r="AG592"/>
      <c r="AH592"/>
      <c r="AI592"/>
      <c r="AJ592"/>
      <c r="AK592"/>
      <c r="AL592"/>
      <c r="AM592"/>
      <c r="AN592"/>
    </row>
    <row r="593" spans="13:40">
      <c r="M593"/>
      <c r="N593" s="1"/>
      <c r="O593" s="1"/>
      <c r="P593" s="1"/>
      <c r="Q593"/>
      <c r="R593"/>
      <c r="S593"/>
      <c r="T593"/>
      <c r="U593"/>
      <c r="V593"/>
      <c r="W593"/>
      <c r="X593"/>
      <c r="Y593"/>
      <c r="Z593"/>
      <c r="AA593"/>
      <c r="AB593"/>
      <c r="AC593"/>
      <c r="AD593"/>
      <c r="AE593"/>
      <c r="AF593"/>
      <c r="AG593"/>
      <c r="AH593"/>
      <c r="AI593"/>
      <c r="AJ593"/>
      <c r="AK593"/>
      <c r="AL593"/>
      <c r="AM593"/>
      <c r="AN593"/>
    </row>
    <row r="594" spans="13:40">
      <c r="M594"/>
      <c r="N594" s="1"/>
      <c r="O594" s="1"/>
      <c r="P594" s="1"/>
      <c r="Q594"/>
      <c r="R594"/>
      <c r="S594"/>
      <c r="T594"/>
      <c r="U594"/>
      <c r="V594"/>
      <c r="W594"/>
      <c r="X594"/>
      <c r="Y594"/>
      <c r="Z594"/>
      <c r="AA594"/>
      <c r="AB594"/>
      <c r="AC594"/>
      <c r="AD594"/>
      <c r="AE594"/>
      <c r="AF594"/>
      <c r="AG594"/>
      <c r="AH594"/>
      <c r="AI594"/>
      <c r="AJ594"/>
      <c r="AK594"/>
      <c r="AL594"/>
      <c r="AM594"/>
      <c r="AN594"/>
    </row>
    <row r="595" spans="13:40">
      <c r="M595"/>
      <c r="N595" s="1"/>
      <c r="O595" s="1"/>
      <c r="P595" s="1"/>
      <c r="Q595"/>
      <c r="R595"/>
      <c r="S595"/>
      <c r="T595"/>
      <c r="U595"/>
      <c r="V595"/>
      <c r="W595"/>
      <c r="X595"/>
      <c r="Y595"/>
      <c r="Z595"/>
      <c r="AA595"/>
      <c r="AB595"/>
      <c r="AC595"/>
      <c r="AD595"/>
      <c r="AE595"/>
      <c r="AF595"/>
      <c r="AG595"/>
      <c r="AH595"/>
      <c r="AI595"/>
      <c r="AJ595"/>
      <c r="AK595"/>
      <c r="AL595"/>
      <c r="AM595"/>
      <c r="AN595"/>
    </row>
    <row r="596" spans="13:40">
      <c r="M596"/>
      <c r="N596" s="1"/>
      <c r="O596" s="1"/>
      <c r="P596" s="1"/>
      <c r="Q596"/>
      <c r="R596"/>
      <c r="S596"/>
      <c r="T596"/>
      <c r="U596"/>
      <c r="V596"/>
      <c r="W596"/>
      <c r="X596"/>
      <c r="Y596"/>
      <c r="Z596"/>
      <c r="AA596"/>
      <c r="AB596"/>
      <c r="AC596"/>
      <c r="AD596"/>
      <c r="AE596"/>
      <c r="AF596"/>
      <c r="AG596"/>
      <c r="AH596"/>
      <c r="AI596"/>
      <c r="AJ596"/>
      <c r="AK596"/>
      <c r="AL596"/>
      <c r="AM596"/>
      <c r="AN596"/>
    </row>
    <row r="597" spans="13:40">
      <c r="M597"/>
      <c r="N597" s="1"/>
      <c r="O597" s="1"/>
      <c r="P597" s="1"/>
      <c r="Q597"/>
      <c r="R597"/>
      <c r="S597"/>
      <c r="T597"/>
      <c r="U597"/>
      <c r="V597"/>
      <c r="W597"/>
      <c r="X597"/>
      <c r="Y597"/>
      <c r="Z597"/>
      <c r="AA597"/>
      <c r="AB597"/>
      <c r="AC597"/>
      <c r="AD597"/>
      <c r="AE597"/>
      <c r="AF597"/>
      <c r="AG597"/>
      <c r="AH597"/>
      <c r="AI597"/>
      <c r="AJ597"/>
      <c r="AK597"/>
      <c r="AL597"/>
      <c r="AM597"/>
      <c r="AN597"/>
    </row>
    <row r="598" spans="13:40">
      <c r="M598"/>
      <c r="N598" s="1"/>
      <c r="O598" s="1"/>
      <c r="P598" s="1"/>
      <c r="Q598"/>
      <c r="R598"/>
      <c r="S598"/>
      <c r="T598"/>
      <c r="U598"/>
      <c r="V598"/>
      <c r="W598"/>
      <c r="X598"/>
      <c r="Y598"/>
      <c r="Z598"/>
      <c r="AA598"/>
      <c r="AB598"/>
      <c r="AC598"/>
      <c r="AD598"/>
      <c r="AE598"/>
      <c r="AF598"/>
      <c r="AG598"/>
      <c r="AH598"/>
      <c r="AI598"/>
      <c r="AJ598"/>
      <c r="AK598"/>
      <c r="AL598"/>
      <c r="AM598"/>
      <c r="AN598"/>
    </row>
    <row r="599" spans="13:40">
      <c r="M599"/>
      <c r="N599" s="1"/>
      <c r="O599" s="1"/>
      <c r="P599" s="1"/>
      <c r="Q599"/>
      <c r="R599"/>
      <c r="S599"/>
      <c r="T599"/>
      <c r="U599"/>
      <c r="V599"/>
      <c r="W599"/>
      <c r="X599"/>
      <c r="Y599"/>
      <c r="Z599"/>
      <c r="AA599"/>
      <c r="AB599"/>
      <c r="AC599"/>
      <c r="AD599"/>
      <c r="AE599"/>
      <c r="AF599"/>
      <c r="AG599"/>
      <c r="AH599"/>
      <c r="AI599"/>
      <c r="AJ599"/>
      <c r="AK599"/>
      <c r="AL599"/>
      <c r="AM599"/>
      <c r="AN599"/>
    </row>
    <row r="600" spans="13:40">
      <c r="M600"/>
      <c r="N600" s="1"/>
      <c r="O600" s="1"/>
      <c r="P600" s="1"/>
      <c r="Q600"/>
      <c r="R600"/>
      <c r="S600"/>
      <c r="T600"/>
      <c r="U600"/>
      <c r="V600"/>
      <c r="W600"/>
      <c r="X600"/>
      <c r="Y600"/>
      <c r="Z600"/>
      <c r="AA600"/>
      <c r="AB600"/>
      <c r="AC600"/>
      <c r="AD600"/>
      <c r="AE600"/>
      <c r="AF600"/>
      <c r="AG600"/>
      <c r="AH600"/>
      <c r="AI600"/>
      <c r="AJ600"/>
      <c r="AK600"/>
      <c r="AL600"/>
      <c r="AM600"/>
      <c r="AN600"/>
    </row>
    <row r="601" spans="13:40">
      <c r="M601"/>
      <c r="N601" s="1"/>
      <c r="O601" s="1"/>
      <c r="P601" s="1"/>
      <c r="Q601"/>
      <c r="R601"/>
      <c r="S601"/>
      <c r="T601"/>
      <c r="U601"/>
      <c r="V601"/>
      <c r="W601"/>
      <c r="X601"/>
      <c r="Y601"/>
      <c r="Z601"/>
      <c r="AA601"/>
      <c r="AB601"/>
      <c r="AC601"/>
      <c r="AD601"/>
      <c r="AE601"/>
      <c r="AF601"/>
      <c r="AG601"/>
      <c r="AH601"/>
      <c r="AI601"/>
      <c r="AJ601"/>
      <c r="AK601"/>
      <c r="AL601"/>
      <c r="AM601"/>
      <c r="AN601"/>
    </row>
    <row r="602" spans="13:40">
      <c r="M602"/>
      <c r="N602" s="1"/>
      <c r="O602" s="1"/>
      <c r="P602" s="1"/>
      <c r="Q602"/>
      <c r="R602"/>
      <c r="S602"/>
      <c r="T602"/>
      <c r="U602"/>
      <c r="V602"/>
      <c r="W602"/>
      <c r="X602"/>
      <c r="Y602"/>
      <c r="Z602"/>
      <c r="AA602"/>
      <c r="AB602"/>
      <c r="AC602"/>
      <c r="AD602"/>
      <c r="AE602"/>
      <c r="AF602"/>
      <c r="AG602"/>
      <c r="AH602"/>
      <c r="AI602"/>
      <c r="AJ602"/>
      <c r="AK602"/>
      <c r="AL602"/>
      <c r="AM602"/>
      <c r="AN602"/>
    </row>
    <row r="603" spans="13:40">
      <c r="M603"/>
      <c r="N603" s="1"/>
      <c r="O603" s="1"/>
      <c r="P603" s="1"/>
      <c r="Q603"/>
      <c r="R603"/>
      <c r="S603"/>
      <c r="T603"/>
      <c r="U603"/>
      <c r="V603"/>
      <c r="W603"/>
      <c r="X603"/>
      <c r="Y603"/>
      <c r="Z603"/>
      <c r="AA603"/>
      <c r="AB603"/>
      <c r="AC603"/>
      <c r="AD603"/>
      <c r="AE603"/>
      <c r="AF603"/>
      <c r="AG603"/>
      <c r="AH603"/>
      <c r="AI603"/>
      <c r="AJ603"/>
      <c r="AK603"/>
      <c r="AL603"/>
      <c r="AM603"/>
      <c r="AN603"/>
    </row>
    <row r="604" spans="13:40">
      <c r="M604"/>
      <c r="N604" s="1"/>
      <c r="O604" s="1"/>
      <c r="P604" s="1"/>
      <c r="Q604"/>
      <c r="R604"/>
      <c r="S604"/>
      <c r="T604"/>
      <c r="U604"/>
      <c r="V604"/>
      <c r="W604"/>
      <c r="X604"/>
      <c r="Y604"/>
      <c r="Z604"/>
      <c r="AA604"/>
      <c r="AB604"/>
      <c r="AC604"/>
      <c r="AD604"/>
      <c r="AE604"/>
      <c r="AF604"/>
      <c r="AG604"/>
      <c r="AH604"/>
      <c r="AI604"/>
      <c r="AJ604"/>
      <c r="AK604"/>
      <c r="AL604"/>
      <c r="AM604"/>
      <c r="AN604"/>
    </row>
    <row r="605" spans="13:40">
      <c r="M605"/>
      <c r="N605" s="1"/>
      <c r="O605" s="1"/>
      <c r="P605" s="1"/>
      <c r="Q605"/>
      <c r="R605"/>
      <c r="S605"/>
      <c r="T605"/>
      <c r="U605"/>
      <c r="V605"/>
      <c r="W605"/>
      <c r="X605"/>
      <c r="Y605"/>
      <c r="Z605"/>
      <c r="AA605"/>
      <c r="AB605"/>
      <c r="AC605"/>
      <c r="AD605"/>
      <c r="AE605"/>
      <c r="AF605"/>
      <c r="AG605"/>
      <c r="AH605"/>
      <c r="AI605"/>
      <c r="AJ605"/>
      <c r="AK605"/>
      <c r="AL605"/>
      <c r="AM605"/>
      <c r="AN605"/>
    </row>
    <row r="606" spans="13:40">
      <c r="M606"/>
      <c r="N606" s="1"/>
      <c r="O606" s="1"/>
      <c r="P606" s="1"/>
      <c r="Q606"/>
      <c r="R606"/>
      <c r="S606"/>
      <c r="T606"/>
      <c r="U606"/>
      <c r="V606"/>
      <c r="W606"/>
      <c r="X606"/>
      <c r="Y606"/>
      <c r="Z606"/>
      <c r="AA606"/>
      <c r="AB606"/>
      <c r="AC606"/>
      <c r="AD606"/>
      <c r="AE606"/>
      <c r="AF606"/>
      <c r="AG606"/>
      <c r="AH606"/>
      <c r="AI606"/>
      <c r="AJ606"/>
      <c r="AK606"/>
      <c r="AL606"/>
      <c r="AM606"/>
      <c r="AN606"/>
    </row>
    <row r="607" spans="13:40">
      <c r="M607"/>
      <c r="N607" s="1"/>
      <c r="O607" s="1"/>
      <c r="P607" s="1"/>
      <c r="Q607"/>
      <c r="R607"/>
      <c r="S607"/>
      <c r="T607"/>
      <c r="U607"/>
      <c r="V607"/>
      <c r="W607"/>
      <c r="X607"/>
      <c r="Y607"/>
      <c r="Z607"/>
      <c r="AA607"/>
      <c r="AB607"/>
      <c r="AC607"/>
      <c r="AD607"/>
      <c r="AE607"/>
      <c r="AF607"/>
      <c r="AG607"/>
      <c r="AH607"/>
      <c r="AI607"/>
      <c r="AJ607"/>
      <c r="AK607"/>
      <c r="AL607"/>
      <c r="AM607"/>
      <c r="AN607"/>
    </row>
    <row r="608" spans="13:40">
      <c r="M608"/>
      <c r="N608" s="1"/>
      <c r="O608" s="1"/>
      <c r="P608" s="1"/>
      <c r="Q608"/>
      <c r="R608"/>
      <c r="S608"/>
      <c r="T608"/>
      <c r="U608"/>
      <c r="V608"/>
      <c r="W608"/>
      <c r="X608"/>
      <c r="Y608"/>
      <c r="Z608"/>
      <c r="AA608"/>
      <c r="AB608"/>
      <c r="AC608"/>
      <c r="AD608"/>
      <c r="AE608"/>
      <c r="AF608"/>
      <c r="AG608"/>
      <c r="AH608"/>
      <c r="AI608"/>
      <c r="AJ608"/>
      <c r="AK608"/>
      <c r="AL608"/>
      <c r="AM608"/>
      <c r="AN608"/>
    </row>
    <row r="609" spans="13:40">
      <c r="M609"/>
      <c r="N609" s="1"/>
      <c r="O609" s="1"/>
      <c r="P609" s="1"/>
      <c r="Q609"/>
      <c r="R609"/>
      <c r="S609"/>
      <c r="T609"/>
      <c r="U609"/>
      <c r="V609"/>
      <c r="W609"/>
      <c r="X609"/>
      <c r="Y609"/>
      <c r="Z609"/>
      <c r="AA609"/>
      <c r="AB609"/>
      <c r="AC609"/>
      <c r="AD609"/>
      <c r="AE609"/>
      <c r="AF609"/>
      <c r="AG609"/>
      <c r="AH609"/>
      <c r="AI609"/>
      <c r="AJ609"/>
      <c r="AK609"/>
      <c r="AL609"/>
      <c r="AM609"/>
      <c r="AN609"/>
    </row>
    <row r="610" spans="13:40">
      <c r="M610"/>
      <c r="N610" s="1"/>
      <c r="O610" s="1"/>
      <c r="P610" s="1"/>
      <c r="Q610"/>
      <c r="R610"/>
      <c r="S610"/>
      <c r="T610"/>
      <c r="U610"/>
      <c r="V610"/>
      <c r="W610"/>
      <c r="X610"/>
      <c r="Y610"/>
      <c r="Z610"/>
      <c r="AA610"/>
      <c r="AB610"/>
      <c r="AC610"/>
      <c r="AD610"/>
      <c r="AE610"/>
      <c r="AF610"/>
      <c r="AG610"/>
      <c r="AH610"/>
      <c r="AI610"/>
      <c r="AJ610"/>
      <c r="AK610"/>
      <c r="AL610"/>
      <c r="AM610"/>
      <c r="AN610"/>
    </row>
    <row r="611" spans="13:40">
      <c r="M611"/>
      <c r="N611" s="1"/>
      <c r="O611" s="1"/>
      <c r="P611" s="1"/>
      <c r="Q611"/>
      <c r="R611"/>
      <c r="S611"/>
      <c r="T611"/>
      <c r="U611"/>
      <c r="V611"/>
      <c r="W611"/>
      <c r="X611"/>
      <c r="Y611"/>
      <c r="Z611"/>
      <c r="AA611"/>
      <c r="AB611"/>
      <c r="AC611"/>
      <c r="AD611"/>
      <c r="AE611"/>
      <c r="AF611"/>
      <c r="AG611"/>
      <c r="AH611"/>
      <c r="AI611"/>
      <c r="AJ611"/>
      <c r="AK611"/>
      <c r="AL611"/>
      <c r="AM611"/>
      <c r="AN611"/>
    </row>
    <row r="612" spans="13:40">
      <c r="M612"/>
      <c r="N612" s="1"/>
      <c r="O612" s="1"/>
      <c r="P612" s="1"/>
      <c r="Q612"/>
      <c r="R612"/>
      <c r="S612"/>
      <c r="T612"/>
      <c r="U612"/>
      <c r="V612"/>
      <c r="W612"/>
      <c r="X612"/>
      <c r="Y612"/>
      <c r="Z612"/>
      <c r="AA612"/>
      <c r="AB612"/>
      <c r="AC612"/>
      <c r="AD612"/>
      <c r="AE612"/>
      <c r="AF612"/>
      <c r="AG612"/>
      <c r="AH612"/>
      <c r="AI612"/>
      <c r="AJ612"/>
      <c r="AK612"/>
      <c r="AL612"/>
      <c r="AM612"/>
      <c r="AN612"/>
    </row>
    <row r="613" spans="13:40">
      <c r="M613"/>
      <c r="N613" s="1"/>
      <c r="O613" s="1"/>
      <c r="P613" s="1"/>
      <c r="Q613"/>
      <c r="R613"/>
      <c r="S613"/>
      <c r="T613"/>
      <c r="U613"/>
      <c r="V613"/>
      <c r="W613"/>
      <c r="X613"/>
      <c r="Y613"/>
      <c r="Z613"/>
      <c r="AA613"/>
      <c r="AB613"/>
      <c r="AC613"/>
      <c r="AD613"/>
      <c r="AE613"/>
      <c r="AF613"/>
      <c r="AG613"/>
      <c r="AH613"/>
      <c r="AI613"/>
      <c r="AJ613"/>
      <c r="AK613"/>
      <c r="AL613"/>
      <c r="AM613"/>
      <c r="AN613"/>
    </row>
    <row r="614" spans="13:40">
      <c r="M614"/>
      <c r="N614" s="1"/>
      <c r="O614" s="1"/>
      <c r="P614" s="1"/>
      <c r="Q614"/>
      <c r="R614"/>
      <c r="S614"/>
      <c r="T614"/>
      <c r="U614"/>
      <c r="V614"/>
      <c r="W614"/>
      <c r="X614"/>
      <c r="Y614"/>
      <c r="Z614"/>
      <c r="AA614"/>
      <c r="AB614"/>
      <c r="AC614"/>
      <c r="AD614"/>
      <c r="AE614"/>
      <c r="AF614"/>
      <c r="AG614"/>
      <c r="AH614"/>
      <c r="AI614"/>
      <c r="AJ614"/>
      <c r="AK614"/>
      <c r="AL614"/>
      <c r="AM614"/>
      <c r="AN614"/>
    </row>
    <row r="615" spans="13:40">
      <c r="M615"/>
      <c r="N615" s="1"/>
      <c r="O615" s="1"/>
      <c r="P615" s="1"/>
      <c r="Q615"/>
      <c r="R615"/>
      <c r="S615"/>
      <c r="T615"/>
      <c r="U615"/>
      <c r="V615"/>
      <c r="W615"/>
      <c r="X615"/>
      <c r="Y615"/>
      <c r="Z615"/>
      <c r="AA615"/>
      <c r="AB615"/>
      <c r="AC615"/>
      <c r="AD615"/>
      <c r="AE615"/>
      <c r="AF615"/>
      <c r="AG615"/>
      <c r="AH615"/>
      <c r="AI615"/>
      <c r="AJ615"/>
      <c r="AK615"/>
      <c r="AL615"/>
      <c r="AM615"/>
      <c r="AN615"/>
    </row>
    <row r="616" spans="13:40">
      <c r="M616"/>
      <c r="N616" s="1"/>
      <c r="O616" s="1"/>
      <c r="P616" s="1"/>
      <c r="Q616"/>
      <c r="R616"/>
      <c r="S616"/>
      <c r="T616"/>
      <c r="U616"/>
      <c r="V616"/>
      <c r="W616"/>
      <c r="X616"/>
      <c r="Y616"/>
      <c r="Z616"/>
      <c r="AA616"/>
      <c r="AB616"/>
      <c r="AC616"/>
      <c r="AD616"/>
      <c r="AE616"/>
      <c r="AF616"/>
      <c r="AG616"/>
      <c r="AH616"/>
      <c r="AI616"/>
      <c r="AJ616"/>
      <c r="AK616"/>
      <c r="AL616"/>
      <c r="AM616"/>
      <c r="AN616"/>
    </row>
    <row r="617" spans="13:40">
      <c r="M617"/>
      <c r="N617" s="1"/>
      <c r="O617" s="1"/>
      <c r="P617" s="1"/>
      <c r="Q617"/>
      <c r="R617"/>
      <c r="S617"/>
      <c r="T617"/>
      <c r="U617"/>
      <c r="V617"/>
      <c r="W617"/>
      <c r="X617"/>
      <c r="Y617"/>
      <c r="Z617"/>
      <c r="AA617"/>
      <c r="AB617"/>
      <c r="AC617"/>
      <c r="AD617"/>
      <c r="AE617"/>
      <c r="AF617"/>
      <c r="AG617"/>
      <c r="AH617"/>
      <c r="AI617"/>
      <c r="AJ617"/>
      <c r="AK617"/>
      <c r="AL617"/>
      <c r="AM617"/>
      <c r="AN617"/>
    </row>
    <row r="618" spans="13:40">
      <c r="M618"/>
      <c r="N618" s="1"/>
      <c r="O618" s="1"/>
      <c r="P618" s="1"/>
      <c r="Q618"/>
      <c r="R618"/>
      <c r="S618"/>
      <c r="T618"/>
      <c r="U618"/>
      <c r="V618"/>
      <c r="W618"/>
      <c r="X618"/>
      <c r="Y618"/>
      <c r="Z618"/>
      <c r="AA618"/>
      <c r="AB618"/>
      <c r="AC618"/>
      <c r="AD618"/>
      <c r="AE618"/>
      <c r="AF618"/>
      <c r="AG618"/>
      <c r="AH618"/>
      <c r="AI618"/>
      <c r="AJ618"/>
      <c r="AK618"/>
      <c r="AL618"/>
      <c r="AM618"/>
      <c r="AN618"/>
    </row>
    <row r="619" spans="13:40">
      <c r="M619"/>
      <c r="N619" s="1"/>
      <c r="O619" s="1"/>
      <c r="P619" s="1"/>
      <c r="Q619"/>
      <c r="R619"/>
      <c r="S619"/>
      <c r="T619"/>
      <c r="U619"/>
      <c r="V619"/>
      <c r="W619"/>
      <c r="X619"/>
      <c r="Y619"/>
      <c r="Z619"/>
      <c r="AA619"/>
      <c r="AB619"/>
      <c r="AC619"/>
      <c r="AD619"/>
      <c r="AE619"/>
      <c r="AF619"/>
      <c r="AG619"/>
      <c r="AH619"/>
      <c r="AI619"/>
      <c r="AJ619"/>
      <c r="AK619"/>
      <c r="AL619"/>
      <c r="AM619"/>
      <c r="AN619"/>
    </row>
    <row r="620" spans="13:40">
      <c r="M620"/>
      <c r="N620" s="1"/>
      <c r="O620" s="1"/>
      <c r="P620" s="1"/>
      <c r="Q620"/>
      <c r="R620"/>
      <c r="S620"/>
      <c r="T620"/>
      <c r="U620"/>
      <c r="V620"/>
      <c r="W620"/>
      <c r="X620"/>
      <c r="Y620"/>
      <c r="Z620"/>
      <c r="AA620"/>
      <c r="AB620"/>
      <c r="AC620"/>
      <c r="AD620"/>
      <c r="AE620"/>
      <c r="AF620"/>
      <c r="AG620"/>
      <c r="AH620"/>
      <c r="AI620"/>
      <c r="AJ620"/>
      <c r="AK620"/>
      <c r="AL620"/>
      <c r="AM620"/>
      <c r="AN620"/>
    </row>
    <row r="621" spans="13:40">
      <c r="M621"/>
      <c r="N621" s="1"/>
      <c r="O621" s="1"/>
      <c r="P621" s="1"/>
      <c r="Q621"/>
      <c r="R621"/>
      <c r="S621"/>
      <c r="T621"/>
      <c r="U621"/>
      <c r="V621"/>
      <c r="W621"/>
      <c r="X621"/>
      <c r="Y621"/>
      <c r="Z621"/>
      <c r="AA621"/>
      <c r="AB621"/>
      <c r="AC621"/>
      <c r="AD621"/>
      <c r="AE621"/>
      <c r="AF621"/>
      <c r="AG621"/>
      <c r="AH621"/>
      <c r="AI621"/>
      <c r="AJ621"/>
      <c r="AK621"/>
      <c r="AL621"/>
      <c r="AM621"/>
      <c r="AN621"/>
    </row>
    <row r="622" spans="13:40">
      <c r="M622"/>
      <c r="N622" s="1"/>
      <c r="O622" s="1"/>
      <c r="P622" s="1"/>
      <c r="Q622"/>
      <c r="R622"/>
      <c r="S622"/>
      <c r="T622"/>
      <c r="U622"/>
      <c r="V622"/>
      <c r="W622"/>
      <c r="X622"/>
      <c r="Y622"/>
      <c r="Z622"/>
      <c r="AA622"/>
      <c r="AB622"/>
      <c r="AC622"/>
      <c r="AD622"/>
      <c r="AE622"/>
      <c r="AF622"/>
      <c r="AG622"/>
      <c r="AH622"/>
      <c r="AI622"/>
      <c r="AJ622"/>
      <c r="AK622"/>
      <c r="AL622"/>
      <c r="AM622"/>
      <c r="AN622"/>
    </row>
    <row r="623" spans="13:40">
      <c r="M623"/>
      <c r="N623" s="1"/>
      <c r="O623" s="1"/>
      <c r="P623" s="1"/>
      <c r="Q623"/>
      <c r="R623"/>
      <c r="S623"/>
      <c r="T623"/>
      <c r="U623"/>
      <c r="V623"/>
      <c r="W623"/>
      <c r="X623"/>
      <c r="Y623"/>
      <c r="Z623"/>
      <c r="AA623"/>
      <c r="AB623"/>
      <c r="AC623"/>
      <c r="AD623"/>
      <c r="AE623"/>
      <c r="AF623"/>
      <c r="AG623"/>
      <c r="AH623"/>
      <c r="AI623"/>
      <c r="AJ623"/>
      <c r="AK623"/>
      <c r="AL623"/>
      <c r="AM623"/>
      <c r="AN623"/>
    </row>
    <row r="624" spans="13:40">
      <c r="M624"/>
      <c r="N624" s="1"/>
      <c r="O624" s="1"/>
      <c r="P624" s="1"/>
      <c r="Q624"/>
      <c r="R624"/>
      <c r="S624"/>
      <c r="T624"/>
      <c r="U624"/>
      <c r="V624"/>
      <c r="W624"/>
      <c r="X624"/>
      <c r="Y624"/>
      <c r="Z624"/>
      <c r="AA624"/>
      <c r="AB624"/>
      <c r="AC624"/>
      <c r="AD624"/>
      <c r="AE624"/>
      <c r="AF624"/>
      <c r="AG624"/>
      <c r="AH624"/>
      <c r="AI624"/>
      <c r="AJ624"/>
      <c r="AK624"/>
      <c r="AL624"/>
      <c r="AM624"/>
      <c r="AN624"/>
    </row>
    <row r="625" spans="13:40">
      <c r="M625"/>
      <c r="N625" s="1"/>
      <c r="O625" s="1"/>
      <c r="P625" s="1"/>
      <c r="Q625"/>
      <c r="R625"/>
      <c r="S625"/>
      <c r="T625"/>
      <c r="U625"/>
      <c r="V625"/>
      <c r="W625"/>
      <c r="X625"/>
      <c r="Y625"/>
      <c r="Z625"/>
      <c r="AA625"/>
      <c r="AB625"/>
      <c r="AC625"/>
      <c r="AD625"/>
      <c r="AE625"/>
      <c r="AF625"/>
      <c r="AG625"/>
      <c r="AH625"/>
      <c r="AI625"/>
      <c r="AJ625"/>
      <c r="AK625"/>
      <c r="AL625"/>
      <c r="AM625"/>
      <c r="AN625"/>
    </row>
    <row r="626" spans="13:40">
      <c r="M626"/>
      <c r="N626" s="1"/>
      <c r="O626" s="1"/>
      <c r="P626" s="1"/>
      <c r="Q626"/>
      <c r="R626"/>
      <c r="S626"/>
      <c r="T626"/>
      <c r="U626"/>
      <c r="V626"/>
      <c r="W626"/>
      <c r="X626"/>
      <c r="Y626"/>
      <c r="Z626"/>
      <c r="AA626"/>
      <c r="AB626"/>
      <c r="AC626"/>
      <c r="AD626"/>
      <c r="AE626"/>
      <c r="AF626"/>
      <c r="AG626"/>
      <c r="AH626"/>
      <c r="AI626"/>
      <c r="AJ626"/>
      <c r="AK626"/>
      <c r="AL626"/>
      <c r="AM626"/>
      <c r="AN626"/>
    </row>
    <row r="627" spans="13:40">
      <c r="M627"/>
      <c r="N627" s="1"/>
      <c r="O627" s="1"/>
      <c r="P627" s="1"/>
      <c r="Q627"/>
      <c r="R627"/>
      <c r="S627"/>
      <c r="T627"/>
      <c r="U627"/>
      <c r="V627"/>
      <c r="W627"/>
      <c r="X627"/>
      <c r="Y627"/>
      <c r="Z627"/>
      <c r="AA627"/>
      <c r="AB627"/>
      <c r="AC627"/>
      <c r="AD627"/>
      <c r="AE627"/>
      <c r="AF627"/>
      <c r="AG627"/>
      <c r="AH627"/>
      <c r="AI627"/>
      <c r="AJ627"/>
      <c r="AK627"/>
      <c r="AL627"/>
      <c r="AM627"/>
      <c r="AN627"/>
    </row>
    <row r="628" spans="13:40">
      <c r="M628"/>
      <c r="N628" s="1"/>
      <c r="O628" s="1"/>
      <c r="P628" s="1"/>
      <c r="Q628"/>
      <c r="R628"/>
      <c r="S628"/>
      <c r="T628"/>
      <c r="U628"/>
      <c r="V628"/>
      <c r="W628"/>
      <c r="X628"/>
      <c r="Y628"/>
      <c r="Z628"/>
      <c r="AA628"/>
      <c r="AB628"/>
      <c r="AC628"/>
      <c r="AD628"/>
      <c r="AE628"/>
      <c r="AF628"/>
      <c r="AG628"/>
      <c r="AH628"/>
      <c r="AI628"/>
      <c r="AJ628"/>
      <c r="AK628"/>
      <c r="AL628"/>
      <c r="AM628"/>
      <c r="AN628"/>
    </row>
    <row r="629" spans="13:40">
      <c r="M629"/>
      <c r="N629" s="1"/>
      <c r="O629" s="1"/>
      <c r="P629" s="1"/>
      <c r="Q629"/>
      <c r="R629"/>
      <c r="S629"/>
      <c r="T629"/>
      <c r="U629"/>
      <c r="V629"/>
      <c r="W629"/>
      <c r="X629"/>
      <c r="Y629"/>
      <c r="Z629"/>
      <c r="AA629"/>
      <c r="AB629"/>
      <c r="AC629"/>
      <c r="AD629"/>
      <c r="AE629"/>
      <c r="AF629"/>
      <c r="AG629"/>
      <c r="AH629"/>
      <c r="AI629"/>
      <c r="AJ629"/>
      <c r="AK629"/>
      <c r="AL629"/>
      <c r="AM629"/>
      <c r="AN629"/>
    </row>
    <row r="630" spans="13:40">
      <c r="M630"/>
      <c r="N630" s="1"/>
      <c r="O630" s="1"/>
      <c r="P630" s="1"/>
      <c r="Q630"/>
      <c r="R630"/>
      <c r="S630"/>
      <c r="T630"/>
      <c r="U630"/>
      <c r="V630"/>
      <c r="W630"/>
      <c r="X630"/>
      <c r="Y630"/>
      <c r="Z630"/>
      <c r="AA630"/>
      <c r="AB630"/>
      <c r="AC630"/>
      <c r="AD630"/>
      <c r="AE630"/>
      <c r="AF630"/>
      <c r="AG630"/>
      <c r="AH630"/>
      <c r="AI630"/>
      <c r="AJ630"/>
      <c r="AK630"/>
      <c r="AL630"/>
      <c r="AM630"/>
      <c r="AN630"/>
    </row>
    <row r="631" spans="13:40">
      <c r="M631"/>
      <c r="N631" s="1"/>
      <c r="O631" s="1"/>
      <c r="P631" s="1"/>
      <c r="Q631"/>
      <c r="R631"/>
      <c r="S631"/>
      <c r="T631"/>
      <c r="U631"/>
      <c r="V631"/>
      <c r="W631"/>
      <c r="X631"/>
      <c r="Y631"/>
      <c r="Z631"/>
      <c r="AA631"/>
      <c r="AB631"/>
      <c r="AC631"/>
      <c r="AD631"/>
      <c r="AE631"/>
      <c r="AF631"/>
      <c r="AG631"/>
      <c r="AH631"/>
      <c r="AI631"/>
      <c r="AJ631"/>
      <c r="AK631"/>
      <c r="AL631"/>
      <c r="AM631"/>
      <c r="AN631"/>
    </row>
    <row r="632" spans="13:40">
      <c r="M632"/>
      <c r="N632" s="1"/>
      <c r="O632" s="1"/>
      <c r="P632" s="1"/>
      <c r="Q632"/>
      <c r="R632"/>
      <c r="S632"/>
      <c r="T632"/>
      <c r="U632"/>
      <c r="V632"/>
      <c r="W632"/>
      <c r="X632"/>
      <c r="Y632"/>
      <c r="Z632"/>
      <c r="AA632"/>
      <c r="AB632"/>
      <c r="AC632"/>
      <c r="AD632"/>
      <c r="AE632"/>
      <c r="AF632"/>
      <c r="AG632"/>
      <c r="AH632"/>
      <c r="AI632"/>
      <c r="AJ632"/>
      <c r="AK632"/>
      <c r="AL632"/>
      <c r="AM632"/>
      <c r="AN632"/>
    </row>
    <row r="633" spans="13:40">
      <c r="M633"/>
      <c r="N633" s="1"/>
      <c r="O633" s="1"/>
      <c r="P633" s="1"/>
      <c r="Q633"/>
      <c r="R633"/>
      <c r="S633"/>
      <c r="T633"/>
      <c r="U633"/>
      <c r="V633"/>
      <c r="W633"/>
      <c r="X633"/>
      <c r="Y633"/>
      <c r="Z633"/>
      <c r="AA633"/>
      <c r="AB633"/>
      <c r="AC633"/>
      <c r="AD633"/>
      <c r="AE633"/>
      <c r="AF633"/>
      <c r="AG633"/>
      <c r="AH633"/>
      <c r="AI633"/>
      <c r="AJ633"/>
      <c r="AK633"/>
      <c r="AL633"/>
      <c r="AM633"/>
      <c r="AN633"/>
    </row>
    <row r="634" spans="13:40">
      <c r="M634"/>
      <c r="N634" s="1"/>
      <c r="O634" s="1"/>
      <c r="P634" s="1"/>
      <c r="Q634"/>
      <c r="R634"/>
      <c r="S634"/>
      <c r="T634"/>
      <c r="U634"/>
      <c r="V634"/>
      <c r="W634"/>
      <c r="X634"/>
      <c r="Y634"/>
      <c r="Z634"/>
      <c r="AA634"/>
      <c r="AB634"/>
      <c r="AC634"/>
      <c r="AD634"/>
      <c r="AE634"/>
      <c r="AF634"/>
      <c r="AG634"/>
      <c r="AH634"/>
      <c r="AI634"/>
      <c r="AJ634"/>
      <c r="AK634"/>
      <c r="AL634"/>
      <c r="AM634"/>
      <c r="AN634"/>
    </row>
    <row r="635" spans="13:40">
      <c r="M635"/>
      <c r="N635" s="1"/>
      <c r="O635" s="1"/>
      <c r="P635" s="1"/>
      <c r="Q635"/>
      <c r="R635"/>
      <c r="S635"/>
      <c r="T635"/>
      <c r="U635"/>
      <c r="V635"/>
      <c r="W635"/>
      <c r="X635"/>
      <c r="Y635"/>
      <c r="Z635"/>
      <c r="AA635"/>
      <c r="AB635"/>
      <c r="AC635"/>
      <c r="AD635"/>
      <c r="AE635"/>
      <c r="AF635"/>
      <c r="AG635"/>
      <c r="AH635"/>
      <c r="AI635"/>
      <c r="AJ635"/>
      <c r="AK635"/>
      <c r="AL635"/>
      <c r="AM635"/>
      <c r="AN635"/>
    </row>
    <row r="636" spans="13:40">
      <c r="M636"/>
      <c r="N636" s="1"/>
      <c r="O636" s="1"/>
      <c r="P636" s="1"/>
      <c r="Q636"/>
      <c r="R636"/>
      <c r="S636"/>
      <c r="T636"/>
      <c r="U636"/>
      <c r="V636"/>
      <c r="W636"/>
      <c r="X636"/>
      <c r="Y636"/>
      <c r="Z636"/>
      <c r="AA636"/>
      <c r="AB636"/>
      <c r="AC636"/>
      <c r="AD636"/>
      <c r="AE636"/>
      <c r="AF636"/>
      <c r="AG636"/>
      <c r="AH636"/>
      <c r="AI636"/>
      <c r="AJ636"/>
      <c r="AK636"/>
      <c r="AL636"/>
      <c r="AM636"/>
      <c r="AN636"/>
    </row>
    <row r="637" spans="13:40">
      <c r="M637"/>
      <c r="N637" s="1"/>
      <c r="O637" s="1"/>
      <c r="P637" s="1"/>
      <c r="Q637"/>
      <c r="R637"/>
      <c r="S637"/>
      <c r="T637"/>
      <c r="U637"/>
      <c r="V637"/>
      <c r="W637"/>
      <c r="X637"/>
      <c r="Y637"/>
      <c r="Z637"/>
      <c r="AA637"/>
      <c r="AB637"/>
      <c r="AC637"/>
      <c r="AD637"/>
      <c r="AE637"/>
      <c r="AF637"/>
      <c r="AG637"/>
      <c r="AH637"/>
      <c r="AI637"/>
      <c r="AJ637"/>
      <c r="AK637"/>
      <c r="AL637"/>
      <c r="AM637"/>
      <c r="AN637"/>
    </row>
    <row r="638" spans="13:40">
      <c r="M638"/>
      <c r="N638" s="1"/>
      <c r="O638" s="1"/>
      <c r="P638" s="1"/>
      <c r="Q638"/>
      <c r="R638"/>
      <c r="S638"/>
      <c r="T638"/>
      <c r="U638"/>
      <c r="V638"/>
      <c r="W638"/>
      <c r="X638"/>
      <c r="Y638"/>
      <c r="Z638"/>
      <c r="AA638"/>
      <c r="AB638"/>
      <c r="AC638"/>
      <c r="AD638"/>
      <c r="AE638"/>
      <c r="AF638"/>
      <c r="AG638"/>
      <c r="AH638"/>
      <c r="AI638"/>
      <c r="AJ638"/>
      <c r="AK638"/>
      <c r="AL638"/>
      <c r="AM638"/>
      <c r="AN638"/>
    </row>
    <row r="639" spans="13:40">
      <c r="M639"/>
      <c r="N639" s="1"/>
      <c r="O639" s="1"/>
      <c r="P639" s="1"/>
      <c r="Q639"/>
      <c r="R639"/>
      <c r="S639"/>
      <c r="T639"/>
      <c r="U639"/>
      <c r="V639"/>
      <c r="W639"/>
      <c r="X639"/>
      <c r="Y639"/>
      <c r="Z639"/>
      <c r="AA639"/>
      <c r="AB639"/>
      <c r="AC639"/>
      <c r="AD639"/>
      <c r="AE639"/>
      <c r="AF639"/>
      <c r="AG639"/>
      <c r="AH639"/>
      <c r="AI639"/>
      <c r="AJ639"/>
      <c r="AK639"/>
      <c r="AL639"/>
      <c r="AM639"/>
      <c r="AN639"/>
    </row>
    <row r="640" spans="13:40">
      <c r="M640"/>
      <c r="N640" s="1"/>
      <c r="O640" s="1"/>
      <c r="P640" s="1"/>
      <c r="Q640"/>
      <c r="R640"/>
      <c r="S640"/>
      <c r="T640"/>
      <c r="U640"/>
      <c r="V640"/>
      <c r="W640"/>
      <c r="X640"/>
      <c r="Y640"/>
      <c r="Z640"/>
      <c r="AA640"/>
      <c r="AB640"/>
      <c r="AC640"/>
      <c r="AD640"/>
      <c r="AE640"/>
      <c r="AF640"/>
      <c r="AG640"/>
      <c r="AH640"/>
      <c r="AI640"/>
      <c r="AJ640"/>
      <c r="AK640"/>
      <c r="AL640"/>
      <c r="AM640"/>
      <c r="AN640"/>
    </row>
    <row r="641" spans="13:40">
      <c r="M641"/>
      <c r="N641" s="1"/>
      <c r="O641" s="1"/>
      <c r="P641" s="1"/>
      <c r="Q641"/>
      <c r="R641"/>
      <c r="S641"/>
      <c r="T641"/>
      <c r="U641"/>
      <c r="V641"/>
      <c r="W641"/>
      <c r="X641"/>
      <c r="Y641"/>
      <c r="Z641"/>
      <c r="AA641"/>
      <c r="AB641"/>
      <c r="AC641"/>
      <c r="AD641"/>
      <c r="AE641"/>
      <c r="AF641"/>
      <c r="AG641"/>
      <c r="AH641"/>
      <c r="AI641"/>
      <c r="AJ641"/>
      <c r="AK641"/>
      <c r="AL641"/>
      <c r="AM641"/>
      <c r="AN641"/>
    </row>
    <row r="642" spans="13:40">
      <c r="M642"/>
      <c r="N642" s="1"/>
      <c r="O642" s="1"/>
      <c r="P642" s="1"/>
      <c r="Q642"/>
      <c r="R642"/>
      <c r="S642"/>
      <c r="T642"/>
      <c r="U642"/>
      <c r="V642"/>
      <c r="W642"/>
      <c r="X642"/>
      <c r="Y642"/>
      <c r="Z642"/>
      <c r="AA642"/>
      <c r="AB642"/>
      <c r="AC642"/>
      <c r="AD642"/>
      <c r="AE642"/>
      <c r="AF642"/>
      <c r="AG642"/>
      <c r="AH642"/>
      <c r="AI642"/>
      <c r="AJ642"/>
      <c r="AK642"/>
      <c r="AL642"/>
      <c r="AM642"/>
      <c r="AN642"/>
    </row>
    <row r="643" spans="13:40">
      <c r="M643"/>
      <c r="N643" s="1"/>
      <c r="O643" s="1"/>
      <c r="P643" s="1"/>
      <c r="Q643"/>
      <c r="R643"/>
      <c r="S643"/>
      <c r="T643"/>
      <c r="U643"/>
      <c r="V643"/>
      <c r="W643"/>
      <c r="X643"/>
      <c r="Y643"/>
      <c r="Z643"/>
      <c r="AA643"/>
      <c r="AB643"/>
      <c r="AC643"/>
      <c r="AD643"/>
      <c r="AE643"/>
      <c r="AF643"/>
      <c r="AG643"/>
      <c r="AH643"/>
      <c r="AI643"/>
      <c r="AJ643"/>
      <c r="AK643"/>
      <c r="AL643"/>
      <c r="AM643"/>
      <c r="AN643"/>
    </row>
    <row r="644" spans="13:40">
      <c r="M644"/>
      <c r="N644" s="1"/>
      <c r="O644" s="1"/>
      <c r="P644" s="1"/>
      <c r="Q644"/>
      <c r="R644"/>
      <c r="S644"/>
      <c r="T644"/>
      <c r="U644"/>
      <c r="V644"/>
      <c r="W644"/>
      <c r="X644"/>
      <c r="Y644"/>
      <c r="Z644"/>
      <c r="AA644"/>
      <c r="AB644"/>
      <c r="AC644"/>
      <c r="AD644"/>
      <c r="AE644"/>
      <c r="AF644"/>
      <c r="AG644"/>
      <c r="AH644"/>
      <c r="AI644"/>
      <c r="AJ644"/>
      <c r="AK644"/>
      <c r="AL644"/>
      <c r="AM644"/>
      <c r="AN644"/>
    </row>
    <row r="645" spans="13:40">
      <c r="M645"/>
      <c r="N645" s="1"/>
      <c r="O645" s="1"/>
      <c r="P645" s="1"/>
      <c r="Q645"/>
      <c r="R645"/>
      <c r="S645"/>
      <c r="T645"/>
      <c r="U645"/>
      <c r="V645"/>
      <c r="W645"/>
      <c r="X645"/>
      <c r="Y645"/>
      <c r="Z645"/>
      <c r="AA645"/>
      <c r="AB645"/>
      <c r="AC645"/>
      <c r="AD645"/>
      <c r="AE645"/>
      <c r="AF645"/>
      <c r="AG645"/>
      <c r="AH645"/>
      <c r="AI645"/>
      <c r="AJ645"/>
      <c r="AK645"/>
      <c r="AL645"/>
      <c r="AM645"/>
      <c r="AN645"/>
    </row>
    <row r="646" spans="13:40">
      <c r="M646"/>
      <c r="N646" s="1"/>
      <c r="O646" s="1"/>
      <c r="P646" s="1"/>
      <c r="Q646"/>
      <c r="R646"/>
      <c r="S646"/>
      <c r="T646"/>
      <c r="U646"/>
      <c r="V646"/>
      <c r="W646"/>
      <c r="X646"/>
      <c r="Y646"/>
      <c r="Z646"/>
      <c r="AA646"/>
      <c r="AB646"/>
      <c r="AC646"/>
      <c r="AD646"/>
      <c r="AE646"/>
      <c r="AF646"/>
      <c r="AG646"/>
      <c r="AH646"/>
      <c r="AI646"/>
      <c r="AJ646"/>
      <c r="AK646"/>
      <c r="AL646"/>
      <c r="AM646"/>
      <c r="AN646"/>
    </row>
    <row r="647" spans="13:40">
      <c r="M647"/>
      <c r="N647" s="1"/>
      <c r="O647" s="1"/>
      <c r="P647" s="1"/>
      <c r="Q647"/>
      <c r="R647"/>
      <c r="S647"/>
      <c r="T647"/>
      <c r="U647"/>
      <c r="V647"/>
      <c r="W647"/>
      <c r="X647"/>
      <c r="Y647"/>
      <c r="Z647"/>
      <c r="AA647"/>
      <c r="AB647"/>
      <c r="AC647"/>
      <c r="AD647"/>
      <c r="AE647"/>
      <c r="AF647"/>
      <c r="AG647"/>
      <c r="AH647"/>
      <c r="AI647"/>
      <c r="AJ647"/>
      <c r="AK647"/>
      <c r="AL647"/>
      <c r="AM647"/>
      <c r="AN647"/>
    </row>
    <row r="648" spans="13:40">
      <c r="M648"/>
      <c r="N648" s="1"/>
      <c r="O648" s="1"/>
      <c r="P648" s="1"/>
      <c r="Q648"/>
      <c r="R648"/>
      <c r="S648"/>
      <c r="T648"/>
      <c r="U648"/>
      <c r="V648"/>
      <c r="W648"/>
      <c r="X648"/>
      <c r="Y648"/>
      <c r="Z648"/>
      <c r="AA648"/>
      <c r="AB648"/>
      <c r="AC648"/>
      <c r="AD648"/>
      <c r="AE648"/>
      <c r="AF648"/>
      <c r="AG648"/>
      <c r="AH648"/>
      <c r="AI648"/>
      <c r="AJ648"/>
      <c r="AK648"/>
      <c r="AL648"/>
      <c r="AM648"/>
      <c r="AN648"/>
    </row>
    <row r="649" spans="13:40">
      <c r="M649"/>
      <c r="N649" s="1"/>
      <c r="O649" s="1"/>
      <c r="P649" s="1"/>
      <c r="Q649"/>
      <c r="R649"/>
      <c r="S649"/>
      <c r="T649"/>
      <c r="U649"/>
      <c r="V649"/>
      <c r="W649"/>
      <c r="X649"/>
      <c r="Y649"/>
      <c r="Z649"/>
      <c r="AA649"/>
      <c r="AB649"/>
      <c r="AC649"/>
      <c r="AD649"/>
      <c r="AE649"/>
      <c r="AF649"/>
      <c r="AG649"/>
      <c r="AH649"/>
      <c r="AI649"/>
      <c r="AJ649"/>
      <c r="AK649"/>
      <c r="AL649"/>
      <c r="AM649"/>
      <c r="AN649"/>
    </row>
    <row r="650" spans="13:40">
      <c r="M650"/>
      <c r="N650" s="1"/>
      <c r="O650" s="1"/>
      <c r="P650" s="1"/>
      <c r="Q650"/>
      <c r="R650"/>
      <c r="S650"/>
      <c r="T650"/>
      <c r="U650"/>
      <c r="V650"/>
      <c r="W650"/>
      <c r="X650"/>
      <c r="Y650"/>
      <c r="Z650"/>
      <c r="AA650"/>
      <c r="AB650"/>
      <c r="AC650"/>
      <c r="AD650"/>
      <c r="AE650"/>
      <c r="AF650"/>
      <c r="AG650"/>
      <c r="AH650"/>
      <c r="AI650"/>
      <c r="AJ650"/>
      <c r="AK650"/>
      <c r="AL650"/>
      <c r="AM650"/>
      <c r="AN650"/>
    </row>
    <row r="651" spans="13:40">
      <c r="M651"/>
      <c r="N651" s="1"/>
      <c r="O651" s="1"/>
      <c r="P651" s="1"/>
      <c r="Q651"/>
      <c r="R651"/>
      <c r="S651"/>
      <c r="T651"/>
      <c r="U651"/>
      <c r="V651"/>
      <c r="W651"/>
      <c r="X651"/>
      <c r="Y651"/>
      <c r="Z651"/>
      <c r="AA651"/>
      <c r="AB651"/>
      <c r="AC651"/>
      <c r="AD651"/>
      <c r="AE651"/>
      <c r="AF651"/>
      <c r="AG651"/>
      <c r="AH651"/>
      <c r="AI651"/>
      <c r="AJ651"/>
      <c r="AK651"/>
      <c r="AL651"/>
      <c r="AM651"/>
      <c r="AN651"/>
    </row>
    <row r="652" spans="13:40">
      <c r="M652"/>
      <c r="N652" s="1"/>
      <c r="O652" s="1"/>
      <c r="P652" s="1"/>
      <c r="Q652"/>
      <c r="R652"/>
      <c r="S652"/>
      <c r="T652"/>
      <c r="U652"/>
      <c r="V652"/>
      <c r="W652"/>
      <c r="X652"/>
      <c r="Y652"/>
      <c r="Z652"/>
      <c r="AA652"/>
      <c r="AB652"/>
      <c r="AC652"/>
      <c r="AD652"/>
      <c r="AE652"/>
      <c r="AF652"/>
      <c r="AG652"/>
      <c r="AH652"/>
      <c r="AI652"/>
      <c r="AJ652"/>
      <c r="AK652"/>
      <c r="AL652"/>
      <c r="AM652"/>
      <c r="AN652"/>
    </row>
    <row r="653" spans="13:40">
      <c r="M653"/>
      <c r="N653" s="1"/>
      <c r="O653" s="1"/>
      <c r="P653" s="1"/>
      <c r="Q653"/>
      <c r="R653"/>
      <c r="S653"/>
      <c r="T653"/>
      <c r="U653"/>
      <c r="V653"/>
      <c r="W653"/>
      <c r="X653"/>
      <c r="Y653"/>
      <c r="Z653"/>
      <c r="AA653"/>
      <c r="AB653"/>
      <c r="AC653"/>
      <c r="AD653"/>
      <c r="AE653"/>
      <c r="AF653"/>
      <c r="AG653"/>
      <c r="AH653"/>
      <c r="AI653"/>
      <c r="AJ653"/>
      <c r="AK653"/>
      <c r="AL653"/>
      <c r="AM653"/>
      <c r="AN653"/>
    </row>
    <row r="654" spans="13:40">
      <c r="M654"/>
      <c r="N654" s="1"/>
      <c r="O654" s="1"/>
      <c r="P654" s="1"/>
      <c r="Q654"/>
      <c r="R654"/>
      <c r="S654"/>
      <c r="T654"/>
      <c r="U654"/>
      <c r="V654"/>
      <c r="W654"/>
      <c r="X654"/>
      <c r="Y654"/>
      <c r="Z654"/>
      <c r="AA654"/>
      <c r="AB654"/>
      <c r="AC654"/>
      <c r="AD654"/>
      <c r="AE654"/>
      <c r="AF654"/>
      <c r="AG654"/>
      <c r="AH654"/>
      <c r="AI654"/>
      <c r="AJ654"/>
      <c r="AK654"/>
      <c r="AL654"/>
      <c r="AM654"/>
      <c r="AN654"/>
    </row>
    <row r="655" spans="13:40">
      <c r="M655"/>
      <c r="N655" s="1"/>
      <c r="O655" s="1"/>
      <c r="P655" s="1"/>
      <c r="Q655"/>
      <c r="R655"/>
      <c r="S655"/>
      <c r="T655"/>
      <c r="U655"/>
      <c r="V655"/>
      <c r="W655"/>
      <c r="X655"/>
      <c r="Y655"/>
      <c r="Z655"/>
      <c r="AA655"/>
      <c r="AB655"/>
      <c r="AC655"/>
      <c r="AD655"/>
      <c r="AE655"/>
      <c r="AF655"/>
      <c r="AG655"/>
      <c r="AH655"/>
      <c r="AI655"/>
      <c r="AJ655"/>
      <c r="AK655"/>
      <c r="AL655"/>
      <c r="AM655"/>
      <c r="AN655"/>
    </row>
    <row r="656" spans="13:40">
      <c r="M656"/>
      <c r="N656" s="1"/>
      <c r="O656" s="1"/>
      <c r="P656" s="1"/>
      <c r="Q656"/>
      <c r="R656"/>
      <c r="S656"/>
      <c r="T656"/>
      <c r="U656"/>
      <c r="V656"/>
      <c r="W656"/>
      <c r="X656"/>
      <c r="Y656"/>
      <c r="Z656"/>
      <c r="AA656"/>
      <c r="AB656"/>
      <c r="AC656"/>
      <c r="AD656"/>
      <c r="AE656"/>
      <c r="AF656"/>
      <c r="AG656"/>
      <c r="AH656"/>
      <c r="AI656"/>
      <c r="AJ656"/>
      <c r="AK656"/>
      <c r="AL656"/>
      <c r="AM656"/>
      <c r="AN656"/>
    </row>
    <row r="657" spans="13:40">
      <c r="M657"/>
      <c r="N657" s="1"/>
      <c r="O657" s="1"/>
      <c r="P657" s="1"/>
      <c r="Q657"/>
      <c r="R657"/>
      <c r="S657"/>
      <c r="T657"/>
      <c r="U657"/>
      <c r="V657"/>
      <c r="W657"/>
      <c r="X657"/>
      <c r="Y657"/>
      <c r="Z657"/>
      <c r="AA657"/>
      <c r="AB657"/>
      <c r="AC657"/>
      <c r="AD657"/>
      <c r="AE657"/>
      <c r="AF657"/>
      <c r="AG657"/>
      <c r="AH657"/>
      <c r="AI657"/>
      <c r="AJ657"/>
      <c r="AK657"/>
      <c r="AL657"/>
      <c r="AM657"/>
      <c r="AN657"/>
    </row>
    <row r="658" spans="13:40">
      <c r="M658"/>
      <c r="N658" s="1"/>
      <c r="O658" s="1"/>
      <c r="P658" s="1"/>
      <c r="Q658"/>
      <c r="R658"/>
      <c r="S658"/>
      <c r="T658"/>
      <c r="U658"/>
      <c r="V658"/>
      <c r="W658"/>
      <c r="X658"/>
      <c r="Y658"/>
      <c r="Z658"/>
      <c r="AA658"/>
      <c r="AB658"/>
      <c r="AC658"/>
      <c r="AD658"/>
      <c r="AE658"/>
      <c r="AF658"/>
      <c r="AG658"/>
      <c r="AH658"/>
      <c r="AI658"/>
      <c r="AJ658"/>
      <c r="AK658"/>
      <c r="AL658"/>
      <c r="AM658"/>
      <c r="AN658"/>
    </row>
    <row r="659" spans="13:40">
      <c r="M659"/>
      <c r="N659" s="1"/>
      <c r="O659" s="1"/>
      <c r="P659" s="1"/>
      <c r="Q659"/>
      <c r="R659"/>
      <c r="S659"/>
      <c r="T659"/>
      <c r="U659"/>
      <c r="V659"/>
      <c r="W659"/>
      <c r="X659"/>
      <c r="Y659"/>
      <c r="Z659"/>
      <c r="AA659"/>
      <c r="AB659"/>
      <c r="AC659"/>
      <c r="AD659"/>
      <c r="AE659"/>
      <c r="AF659"/>
      <c r="AG659"/>
      <c r="AH659"/>
      <c r="AI659"/>
      <c r="AJ659"/>
      <c r="AK659"/>
      <c r="AL659"/>
      <c r="AM659"/>
      <c r="AN659"/>
    </row>
    <row r="660" spans="13:40">
      <c r="M660"/>
      <c r="N660" s="1"/>
      <c r="O660" s="1"/>
      <c r="P660" s="1"/>
      <c r="Q660"/>
      <c r="R660"/>
      <c r="S660"/>
      <c r="T660"/>
      <c r="U660"/>
      <c r="V660"/>
      <c r="W660"/>
      <c r="X660"/>
      <c r="Y660"/>
      <c r="Z660"/>
      <c r="AA660"/>
      <c r="AB660"/>
      <c r="AC660"/>
      <c r="AD660"/>
      <c r="AE660"/>
      <c r="AF660"/>
      <c r="AG660"/>
      <c r="AH660"/>
      <c r="AI660"/>
      <c r="AJ660"/>
      <c r="AK660"/>
      <c r="AL660"/>
      <c r="AM660"/>
      <c r="AN660"/>
    </row>
    <row r="661" spans="13:40">
      <c r="M661"/>
      <c r="N661" s="1"/>
      <c r="O661" s="1"/>
      <c r="P661" s="1"/>
      <c r="Q661"/>
      <c r="R661"/>
      <c r="S661"/>
      <c r="T661"/>
      <c r="U661"/>
      <c r="V661"/>
      <c r="W661"/>
      <c r="X661"/>
      <c r="Y661"/>
      <c r="Z661"/>
      <c r="AA661"/>
      <c r="AB661"/>
      <c r="AC661"/>
      <c r="AD661"/>
      <c r="AE661"/>
      <c r="AF661"/>
      <c r="AG661"/>
      <c r="AH661"/>
      <c r="AI661"/>
      <c r="AJ661"/>
      <c r="AK661"/>
      <c r="AL661"/>
      <c r="AM661"/>
      <c r="AN661"/>
    </row>
    <row r="662" spans="13:40">
      <c r="M662"/>
      <c r="N662" s="1"/>
      <c r="O662" s="1"/>
      <c r="P662" s="1"/>
      <c r="Q662"/>
      <c r="R662"/>
      <c r="S662"/>
      <c r="T662"/>
      <c r="U662"/>
      <c r="V662"/>
      <c r="W662"/>
      <c r="X662"/>
      <c r="Y662"/>
      <c r="Z662"/>
      <c r="AA662"/>
      <c r="AB662"/>
      <c r="AC662"/>
      <c r="AD662"/>
      <c r="AE662"/>
      <c r="AF662"/>
      <c r="AG662"/>
      <c r="AH662"/>
      <c r="AI662"/>
      <c r="AJ662"/>
      <c r="AK662"/>
      <c r="AL662"/>
      <c r="AM662"/>
      <c r="AN662"/>
    </row>
    <row r="663" spans="13:40">
      <c r="M663"/>
      <c r="N663" s="1"/>
      <c r="O663" s="1"/>
      <c r="P663" s="1"/>
      <c r="Q663"/>
      <c r="R663"/>
      <c r="S663"/>
      <c r="T663"/>
      <c r="U663"/>
      <c r="V663"/>
      <c r="W663"/>
      <c r="X663"/>
      <c r="Y663"/>
      <c r="Z663"/>
      <c r="AA663"/>
      <c r="AB663"/>
      <c r="AC663"/>
      <c r="AD663"/>
      <c r="AE663"/>
      <c r="AF663"/>
      <c r="AG663"/>
      <c r="AH663"/>
      <c r="AI663"/>
      <c r="AJ663"/>
      <c r="AK663"/>
      <c r="AL663"/>
      <c r="AM663"/>
      <c r="AN663"/>
    </row>
    <row r="664" spans="13:40">
      <c r="M664"/>
      <c r="N664" s="1"/>
      <c r="O664" s="1"/>
      <c r="P664" s="1"/>
      <c r="Q664"/>
      <c r="R664"/>
      <c r="S664"/>
      <c r="T664"/>
      <c r="U664"/>
      <c r="V664"/>
      <c r="W664"/>
      <c r="X664"/>
      <c r="Y664"/>
      <c r="Z664"/>
      <c r="AA664"/>
      <c r="AB664"/>
      <c r="AC664"/>
      <c r="AD664"/>
      <c r="AE664"/>
      <c r="AF664"/>
      <c r="AG664"/>
      <c r="AH664"/>
      <c r="AI664"/>
      <c r="AJ664"/>
      <c r="AK664"/>
      <c r="AL664"/>
      <c r="AM664"/>
      <c r="AN664"/>
    </row>
    <row r="665" spans="13:40">
      <c r="M665"/>
      <c r="N665" s="1"/>
      <c r="O665" s="1"/>
      <c r="P665" s="1"/>
      <c r="Q665"/>
      <c r="R665"/>
      <c r="S665"/>
      <c r="T665"/>
      <c r="U665"/>
      <c r="V665"/>
      <c r="W665"/>
      <c r="X665"/>
      <c r="Y665"/>
      <c r="Z665"/>
      <c r="AA665"/>
      <c r="AB665"/>
      <c r="AC665"/>
      <c r="AD665"/>
      <c r="AE665"/>
      <c r="AF665"/>
      <c r="AG665"/>
      <c r="AH665"/>
      <c r="AI665"/>
      <c r="AJ665"/>
      <c r="AK665"/>
      <c r="AL665"/>
      <c r="AM665"/>
      <c r="AN665"/>
    </row>
    <row r="666" spans="13:40">
      <c r="M666"/>
      <c r="N666" s="1"/>
      <c r="O666" s="1"/>
      <c r="P666" s="1"/>
      <c r="Q666"/>
      <c r="R666"/>
      <c r="S666"/>
      <c r="T666"/>
      <c r="U666"/>
      <c r="V666"/>
      <c r="W666"/>
      <c r="X666"/>
      <c r="Y666"/>
      <c r="Z666"/>
      <c r="AA666"/>
      <c r="AB666"/>
      <c r="AC666"/>
      <c r="AD666"/>
      <c r="AE666"/>
      <c r="AF666"/>
      <c r="AG666"/>
      <c r="AH666"/>
      <c r="AI666"/>
      <c r="AJ666"/>
      <c r="AK666"/>
      <c r="AL666"/>
      <c r="AM666"/>
      <c r="AN666"/>
    </row>
    <row r="667" spans="13:40">
      <c r="M667"/>
      <c r="N667" s="1"/>
      <c r="O667" s="1"/>
      <c r="P667" s="1"/>
      <c r="Q667"/>
      <c r="R667"/>
      <c r="S667"/>
      <c r="T667"/>
      <c r="U667"/>
      <c r="V667"/>
      <c r="W667"/>
      <c r="X667"/>
      <c r="Y667"/>
      <c r="Z667"/>
      <c r="AA667"/>
      <c r="AB667"/>
      <c r="AC667"/>
      <c r="AD667"/>
      <c r="AE667"/>
      <c r="AF667"/>
      <c r="AG667"/>
      <c r="AH667"/>
      <c r="AI667"/>
      <c r="AJ667"/>
      <c r="AK667"/>
      <c r="AL667"/>
      <c r="AM667"/>
      <c r="AN667"/>
    </row>
    <row r="668" spans="13:40">
      <c r="M668"/>
      <c r="N668" s="1"/>
      <c r="O668" s="1"/>
      <c r="P668" s="1"/>
      <c r="Q668"/>
      <c r="R668"/>
      <c r="S668"/>
      <c r="T668"/>
      <c r="U668"/>
      <c r="V668"/>
      <c r="W668"/>
      <c r="X668"/>
      <c r="Y668"/>
      <c r="Z668"/>
      <c r="AA668"/>
      <c r="AB668"/>
      <c r="AC668"/>
      <c r="AD668"/>
      <c r="AE668"/>
      <c r="AF668"/>
      <c r="AG668"/>
      <c r="AH668"/>
      <c r="AI668"/>
      <c r="AJ668"/>
      <c r="AK668"/>
      <c r="AL668"/>
      <c r="AM668"/>
      <c r="AN668"/>
    </row>
    <row r="669" spans="13:40">
      <c r="M669"/>
      <c r="N669" s="1"/>
      <c r="O669" s="1"/>
      <c r="P669" s="1"/>
      <c r="Q669"/>
      <c r="R669"/>
      <c r="S669"/>
      <c r="T669"/>
      <c r="U669"/>
      <c r="V669"/>
      <c r="W669"/>
      <c r="X669"/>
      <c r="Y669"/>
      <c r="Z669"/>
      <c r="AA669"/>
      <c r="AB669"/>
      <c r="AC669"/>
      <c r="AD669"/>
      <c r="AE669"/>
      <c r="AF669"/>
      <c r="AG669"/>
      <c r="AH669"/>
      <c r="AI669"/>
      <c r="AJ669"/>
      <c r="AK669"/>
      <c r="AL669"/>
      <c r="AM669"/>
      <c r="AN669"/>
    </row>
    <row r="670" spans="13:40">
      <c r="M670"/>
      <c r="N670" s="1"/>
      <c r="O670" s="1"/>
      <c r="P670" s="1"/>
      <c r="Q670"/>
      <c r="R670"/>
      <c r="S670"/>
      <c r="T670"/>
      <c r="U670"/>
      <c r="V670"/>
      <c r="W670"/>
      <c r="X670"/>
      <c r="Y670"/>
      <c r="Z670"/>
      <c r="AA670"/>
      <c r="AB670"/>
      <c r="AC670"/>
      <c r="AD670"/>
      <c r="AE670"/>
      <c r="AF670"/>
      <c r="AG670"/>
      <c r="AH670"/>
      <c r="AI670"/>
      <c r="AJ670"/>
      <c r="AK670"/>
      <c r="AL670"/>
      <c r="AM670"/>
      <c r="AN670"/>
    </row>
    <row r="671" spans="13:40">
      <c r="M671"/>
      <c r="N671" s="1"/>
      <c r="O671" s="1"/>
      <c r="P671" s="1"/>
      <c r="Q671"/>
      <c r="R671"/>
      <c r="S671"/>
      <c r="T671"/>
      <c r="U671"/>
      <c r="V671"/>
      <c r="W671"/>
      <c r="X671"/>
      <c r="Y671"/>
      <c r="Z671"/>
      <c r="AA671"/>
      <c r="AB671"/>
      <c r="AC671"/>
      <c r="AD671"/>
      <c r="AE671"/>
      <c r="AF671"/>
      <c r="AG671"/>
      <c r="AH671"/>
      <c r="AI671"/>
      <c r="AJ671"/>
      <c r="AK671"/>
      <c r="AL671"/>
      <c r="AM671"/>
      <c r="AN671"/>
    </row>
    <row r="672" spans="13:40">
      <c r="M672"/>
      <c r="N672" s="1"/>
      <c r="O672" s="1"/>
      <c r="P672" s="1"/>
      <c r="Q672"/>
      <c r="R672"/>
      <c r="S672"/>
      <c r="T672"/>
      <c r="U672"/>
      <c r="V672"/>
      <c r="W672"/>
      <c r="X672"/>
      <c r="Y672"/>
      <c r="Z672"/>
      <c r="AA672"/>
      <c r="AB672"/>
      <c r="AC672"/>
      <c r="AD672"/>
      <c r="AE672"/>
      <c r="AF672"/>
      <c r="AG672"/>
      <c r="AH672"/>
      <c r="AI672"/>
      <c r="AJ672"/>
      <c r="AK672"/>
      <c r="AL672"/>
      <c r="AM672"/>
      <c r="AN672"/>
    </row>
    <row r="673" spans="13:40">
      <c r="M673"/>
      <c r="N673" s="1"/>
      <c r="O673" s="1"/>
      <c r="P673" s="1"/>
      <c r="Q673"/>
      <c r="R673"/>
      <c r="S673"/>
      <c r="T673"/>
      <c r="U673"/>
      <c r="V673"/>
      <c r="W673"/>
      <c r="X673"/>
      <c r="Y673"/>
      <c r="Z673"/>
      <c r="AA673"/>
      <c r="AB673"/>
      <c r="AC673"/>
      <c r="AD673"/>
      <c r="AE673"/>
      <c r="AF673"/>
      <c r="AG673"/>
      <c r="AH673"/>
      <c r="AI673"/>
      <c r="AJ673"/>
      <c r="AK673"/>
      <c r="AL673"/>
      <c r="AM673"/>
      <c r="AN673"/>
    </row>
    <row r="674" spans="13:40">
      <c r="M674"/>
      <c r="N674" s="1"/>
      <c r="O674" s="1"/>
      <c r="P674" s="1"/>
      <c r="Q674"/>
      <c r="R674"/>
      <c r="S674"/>
      <c r="T674"/>
      <c r="U674"/>
      <c r="V674"/>
      <c r="W674"/>
      <c r="X674"/>
      <c r="Y674"/>
      <c r="Z674"/>
      <c r="AA674"/>
      <c r="AB674"/>
      <c r="AC674"/>
      <c r="AD674"/>
      <c r="AE674"/>
      <c r="AF674"/>
      <c r="AG674"/>
      <c r="AH674"/>
      <c r="AI674"/>
      <c r="AJ674"/>
      <c r="AK674"/>
      <c r="AL674"/>
      <c r="AM674"/>
      <c r="AN674"/>
    </row>
    <row r="675" spans="13:40">
      <c r="M675"/>
      <c r="N675" s="1"/>
      <c r="O675" s="1"/>
      <c r="P675" s="1"/>
      <c r="Q675"/>
      <c r="R675"/>
      <c r="S675"/>
      <c r="T675"/>
      <c r="U675"/>
      <c r="V675"/>
      <c r="W675"/>
      <c r="X675"/>
      <c r="Y675"/>
      <c r="Z675"/>
      <c r="AA675"/>
      <c r="AB675"/>
      <c r="AC675"/>
      <c r="AD675"/>
      <c r="AE675"/>
      <c r="AF675"/>
      <c r="AG675"/>
      <c r="AH675"/>
      <c r="AI675"/>
      <c r="AJ675"/>
      <c r="AK675"/>
      <c r="AL675"/>
      <c r="AM675"/>
      <c r="AN675"/>
    </row>
    <row r="676" spans="13:40">
      <c r="M676"/>
      <c r="N676" s="1"/>
      <c r="O676" s="1"/>
      <c r="P676" s="1"/>
      <c r="Q676"/>
      <c r="R676"/>
      <c r="S676"/>
      <c r="T676"/>
      <c r="U676"/>
      <c r="V676"/>
      <c r="W676"/>
      <c r="X676"/>
      <c r="Y676"/>
      <c r="Z676"/>
      <c r="AA676"/>
      <c r="AB676"/>
      <c r="AC676"/>
      <c r="AD676"/>
      <c r="AE676"/>
      <c r="AF676"/>
      <c r="AG676"/>
      <c r="AH676"/>
      <c r="AI676"/>
      <c r="AJ676"/>
      <c r="AK676"/>
      <c r="AL676"/>
      <c r="AM676"/>
      <c r="AN676"/>
    </row>
    <row r="677" spans="13:40">
      <c r="M677"/>
      <c r="N677" s="1"/>
      <c r="O677" s="1"/>
      <c r="P677" s="1"/>
      <c r="Q677"/>
      <c r="R677"/>
      <c r="S677"/>
      <c r="T677"/>
      <c r="U677"/>
      <c r="V677"/>
      <c r="W677"/>
      <c r="X677"/>
      <c r="Y677"/>
      <c r="Z677"/>
      <c r="AA677"/>
      <c r="AB677"/>
      <c r="AC677"/>
      <c r="AD677"/>
      <c r="AE677"/>
      <c r="AF677"/>
      <c r="AG677"/>
      <c r="AH677"/>
      <c r="AI677"/>
      <c r="AJ677"/>
      <c r="AK677"/>
      <c r="AL677"/>
      <c r="AM677"/>
      <c r="AN677"/>
    </row>
    <row r="678" spans="13:40">
      <c r="M678"/>
      <c r="N678" s="1"/>
      <c r="O678" s="1"/>
      <c r="P678" s="1"/>
      <c r="Q678"/>
      <c r="R678"/>
      <c r="S678"/>
      <c r="T678"/>
      <c r="U678"/>
      <c r="V678"/>
      <c r="W678"/>
      <c r="X678"/>
      <c r="Y678"/>
      <c r="Z678"/>
      <c r="AA678"/>
      <c r="AB678"/>
      <c r="AC678"/>
      <c r="AD678"/>
      <c r="AE678"/>
      <c r="AF678"/>
      <c r="AG678"/>
      <c r="AH678"/>
      <c r="AI678"/>
      <c r="AJ678"/>
      <c r="AK678"/>
      <c r="AL678"/>
      <c r="AM678"/>
      <c r="AN678"/>
    </row>
    <row r="679" spans="13:40">
      <c r="M679"/>
      <c r="N679" s="1"/>
      <c r="O679" s="1"/>
      <c r="P679" s="1"/>
      <c r="Q679"/>
      <c r="R679"/>
      <c r="S679"/>
      <c r="T679"/>
      <c r="U679"/>
      <c r="V679"/>
      <c r="W679"/>
      <c r="X679"/>
      <c r="Y679"/>
      <c r="Z679"/>
      <c r="AA679"/>
      <c r="AB679"/>
      <c r="AC679"/>
      <c r="AD679"/>
      <c r="AE679"/>
      <c r="AF679"/>
      <c r="AG679"/>
      <c r="AH679"/>
      <c r="AI679"/>
      <c r="AJ679"/>
      <c r="AK679"/>
      <c r="AL679"/>
      <c r="AM679"/>
      <c r="AN679"/>
    </row>
    <row r="680" spans="13:40">
      <c r="M680"/>
      <c r="N680" s="1"/>
      <c r="O680" s="1"/>
      <c r="P680" s="1"/>
      <c r="Q680"/>
      <c r="R680"/>
      <c r="S680"/>
      <c r="T680"/>
      <c r="U680"/>
      <c r="V680"/>
      <c r="W680"/>
      <c r="X680"/>
      <c r="Y680"/>
      <c r="Z680"/>
      <c r="AA680"/>
      <c r="AB680"/>
      <c r="AC680"/>
      <c r="AD680"/>
      <c r="AE680"/>
      <c r="AF680"/>
      <c r="AG680"/>
      <c r="AH680"/>
      <c r="AI680"/>
      <c r="AJ680"/>
      <c r="AK680"/>
      <c r="AL680"/>
      <c r="AM680"/>
      <c r="AN680"/>
    </row>
    <row r="681" spans="13:40">
      <c r="M681"/>
      <c r="N681" s="1"/>
      <c r="O681" s="1"/>
      <c r="P681" s="1"/>
      <c r="Q681"/>
      <c r="R681"/>
      <c r="S681"/>
      <c r="T681"/>
      <c r="U681"/>
      <c r="V681"/>
      <c r="W681"/>
      <c r="X681"/>
      <c r="Y681"/>
      <c r="Z681"/>
      <c r="AA681"/>
      <c r="AB681"/>
      <c r="AC681"/>
      <c r="AD681"/>
      <c r="AE681"/>
      <c r="AF681"/>
      <c r="AG681"/>
      <c r="AH681"/>
      <c r="AI681"/>
      <c r="AJ681"/>
      <c r="AK681"/>
      <c r="AL681"/>
      <c r="AM681"/>
      <c r="AN681"/>
    </row>
    <row r="682" spans="13:40">
      <c r="M682"/>
      <c r="N682" s="1"/>
      <c r="O682" s="1"/>
      <c r="P682" s="1"/>
      <c r="Q682"/>
      <c r="R682"/>
      <c r="S682"/>
      <c r="T682"/>
      <c r="U682"/>
      <c r="V682"/>
      <c r="W682"/>
      <c r="X682"/>
      <c r="Y682"/>
      <c r="Z682"/>
      <c r="AA682"/>
      <c r="AB682"/>
      <c r="AC682"/>
      <c r="AD682"/>
      <c r="AE682"/>
      <c r="AF682"/>
      <c r="AG682"/>
      <c r="AH682"/>
      <c r="AI682"/>
      <c r="AJ682"/>
      <c r="AK682"/>
      <c r="AL682"/>
      <c r="AM682"/>
      <c r="AN682"/>
    </row>
    <row r="683" spans="13:40">
      <c r="M683"/>
      <c r="N683" s="1"/>
      <c r="O683" s="1"/>
      <c r="P683" s="1"/>
      <c r="Q683"/>
      <c r="R683"/>
      <c r="S683"/>
      <c r="T683"/>
      <c r="U683"/>
      <c r="V683"/>
      <c r="W683"/>
      <c r="X683"/>
      <c r="Y683"/>
      <c r="Z683"/>
      <c r="AA683"/>
      <c r="AB683"/>
      <c r="AC683"/>
      <c r="AD683"/>
      <c r="AE683"/>
      <c r="AF683"/>
      <c r="AG683"/>
      <c r="AH683"/>
      <c r="AI683"/>
      <c r="AJ683"/>
      <c r="AK683"/>
      <c r="AL683"/>
      <c r="AM683"/>
      <c r="AN683"/>
    </row>
    <row r="684" spans="13:40">
      <c r="M684"/>
      <c r="N684" s="1"/>
      <c r="O684" s="1"/>
      <c r="P684" s="1"/>
      <c r="Q684"/>
      <c r="R684"/>
      <c r="S684"/>
      <c r="T684"/>
      <c r="U684"/>
      <c r="V684"/>
      <c r="W684"/>
      <c r="X684"/>
      <c r="Y684"/>
      <c r="Z684"/>
      <c r="AA684"/>
      <c r="AB684"/>
      <c r="AC684"/>
      <c r="AD684"/>
      <c r="AE684"/>
      <c r="AF684"/>
      <c r="AG684"/>
      <c r="AH684"/>
      <c r="AI684"/>
      <c r="AJ684"/>
      <c r="AK684"/>
      <c r="AL684"/>
      <c r="AM684"/>
      <c r="AN684"/>
    </row>
    <row r="685" spans="13:40">
      <c r="M685"/>
      <c r="N685" s="1"/>
      <c r="O685" s="1"/>
      <c r="P685" s="1"/>
      <c r="Q685"/>
      <c r="R685"/>
      <c r="S685"/>
      <c r="T685"/>
      <c r="U685"/>
      <c r="V685"/>
      <c r="W685"/>
      <c r="X685"/>
      <c r="Y685"/>
      <c r="Z685"/>
      <c r="AA685"/>
      <c r="AB685"/>
      <c r="AC685"/>
      <c r="AD685"/>
      <c r="AE685"/>
      <c r="AF685"/>
      <c r="AG685"/>
      <c r="AH685"/>
      <c r="AI685"/>
      <c r="AJ685"/>
      <c r="AK685"/>
      <c r="AL685"/>
      <c r="AM685"/>
      <c r="AN685"/>
    </row>
    <row r="686" spans="13:40">
      <c r="M686"/>
      <c r="N686" s="1"/>
      <c r="O686" s="1"/>
      <c r="P686" s="1"/>
      <c r="Q686"/>
      <c r="R686"/>
      <c r="S686"/>
      <c r="T686"/>
      <c r="U686"/>
      <c r="V686"/>
      <c r="W686"/>
      <c r="X686"/>
      <c r="Y686"/>
      <c r="Z686"/>
      <c r="AA686"/>
      <c r="AB686"/>
      <c r="AC686"/>
      <c r="AD686"/>
      <c r="AE686"/>
      <c r="AF686"/>
      <c r="AG686"/>
      <c r="AH686"/>
      <c r="AI686"/>
      <c r="AJ686"/>
      <c r="AK686"/>
      <c r="AL686"/>
      <c r="AM686"/>
      <c r="AN686"/>
    </row>
    <row r="687" spans="13:40">
      <c r="M687"/>
      <c r="N687" s="1"/>
      <c r="O687" s="1"/>
      <c r="P687" s="1"/>
      <c r="Q687"/>
      <c r="R687"/>
      <c r="S687"/>
      <c r="T687"/>
      <c r="U687"/>
      <c r="V687"/>
      <c r="W687"/>
      <c r="X687"/>
      <c r="Y687"/>
      <c r="Z687"/>
      <c r="AA687"/>
      <c r="AB687"/>
      <c r="AC687"/>
      <c r="AD687"/>
      <c r="AE687"/>
      <c r="AF687"/>
      <c r="AG687"/>
      <c r="AH687"/>
      <c r="AI687"/>
      <c r="AJ687"/>
      <c r="AK687"/>
      <c r="AL687"/>
      <c r="AM687"/>
      <c r="AN687"/>
    </row>
    <row r="688" spans="13:40">
      <c r="M688"/>
      <c r="N688" s="1"/>
      <c r="O688" s="1"/>
      <c r="P688" s="1"/>
      <c r="Q688"/>
      <c r="R688"/>
      <c r="S688"/>
      <c r="T688"/>
      <c r="U688"/>
      <c r="V688"/>
      <c r="W688"/>
      <c r="X688"/>
      <c r="Y688"/>
      <c r="Z688"/>
      <c r="AA688"/>
      <c r="AB688"/>
      <c r="AC688"/>
      <c r="AD688"/>
      <c r="AE688"/>
      <c r="AF688"/>
      <c r="AG688"/>
      <c r="AH688"/>
      <c r="AI688"/>
      <c r="AJ688"/>
      <c r="AK688"/>
      <c r="AL688"/>
      <c r="AM688"/>
      <c r="AN688"/>
    </row>
    <row r="689" spans="13:40">
      <c r="M689"/>
      <c r="N689" s="1"/>
      <c r="O689" s="1"/>
      <c r="P689" s="1"/>
      <c r="Q689"/>
      <c r="R689"/>
      <c r="S689"/>
      <c r="T689"/>
      <c r="U689"/>
      <c r="V689"/>
      <c r="W689"/>
      <c r="X689"/>
      <c r="Y689"/>
      <c r="Z689"/>
      <c r="AA689"/>
      <c r="AB689"/>
      <c r="AC689"/>
      <c r="AD689"/>
      <c r="AE689"/>
      <c r="AF689"/>
      <c r="AG689"/>
      <c r="AH689"/>
      <c r="AI689"/>
      <c r="AJ689"/>
      <c r="AK689"/>
      <c r="AL689"/>
      <c r="AM689"/>
      <c r="AN689"/>
    </row>
    <row r="690" spans="13:40">
      <c r="M690"/>
      <c r="N690" s="1"/>
      <c r="O690" s="1"/>
      <c r="P690" s="1"/>
      <c r="Q690"/>
      <c r="R690"/>
      <c r="S690"/>
      <c r="T690"/>
      <c r="U690"/>
      <c r="V690"/>
      <c r="W690"/>
      <c r="X690"/>
      <c r="Y690"/>
      <c r="Z690"/>
      <c r="AA690"/>
      <c r="AB690"/>
      <c r="AC690"/>
      <c r="AD690"/>
      <c r="AE690"/>
      <c r="AF690"/>
      <c r="AG690"/>
      <c r="AH690"/>
      <c r="AI690"/>
      <c r="AJ690"/>
      <c r="AK690"/>
      <c r="AL690"/>
      <c r="AM690"/>
      <c r="AN690"/>
    </row>
    <row r="691" spans="13:40">
      <c r="M691"/>
      <c r="N691" s="1"/>
      <c r="O691" s="1"/>
      <c r="P691" s="1"/>
      <c r="Q691"/>
      <c r="R691"/>
      <c r="S691"/>
      <c r="T691"/>
      <c r="U691"/>
      <c r="V691"/>
      <c r="W691"/>
      <c r="X691"/>
      <c r="Y691"/>
      <c r="Z691"/>
      <c r="AA691"/>
      <c r="AB691"/>
      <c r="AC691"/>
      <c r="AD691"/>
      <c r="AE691"/>
      <c r="AF691"/>
      <c r="AG691"/>
      <c r="AH691"/>
      <c r="AI691"/>
      <c r="AJ691"/>
      <c r="AK691"/>
      <c r="AL691"/>
      <c r="AM691"/>
      <c r="AN691"/>
    </row>
    <row r="692" spans="13:40">
      <c r="M692"/>
      <c r="N692" s="1"/>
      <c r="O692" s="1"/>
      <c r="P692" s="1"/>
      <c r="Q692"/>
      <c r="R692"/>
      <c r="S692"/>
      <c r="T692"/>
      <c r="U692"/>
      <c r="V692"/>
      <c r="W692"/>
      <c r="X692"/>
      <c r="Y692"/>
      <c r="Z692"/>
      <c r="AA692"/>
      <c r="AB692"/>
      <c r="AC692"/>
      <c r="AD692"/>
      <c r="AE692"/>
      <c r="AF692"/>
      <c r="AG692"/>
      <c r="AH692"/>
      <c r="AI692"/>
      <c r="AJ692"/>
      <c r="AK692"/>
      <c r="AL692"/>
      <c r="AM692"/>
      <c r="AN692"/>
    </row>
    <row r="693" spans="13:40">
      <c r="M693"/>
      <c r="N693" s="1"/>
      <c r="O693" s="1"/>
      <c r="P693" s="1"/>
      <c r="Q693"/>
      <c r="R693"/>
      <c r="S693"/>
      <c r="T693"/>
      <c r="U693"/>
      <c r="V693"/>
      <c r="W693"/>
      <c r="X693"/>
      <c r="Y693"/>
      <c r="Z693"/>
      <c r="AA693"/>
      <c r="AB693"/>
      <c r="AC693"/>
      <c r="AD693"/>
      <c r="AE693"/>
      <c r="AF693"/>
      <c r="AG693"/>
      <c r="AH693"/>
      <c r="AI693"/>
      <c r="AJ693"/>
      <c r="AK693"/>
      <c r="AL693"/>
      <c r="AM693"/>
      <c r="AN693"/>
    </row>
    <row r="694" spans="13:40">
      <c r="M694"/>
      <c r="N694" s="1"/>
      <c r="O694" s="1"/>
      <c r="P694" s="1"/>
      <c r="Q694"/>
      <c r="R694"/>
      <c r="S694"/>
      <c r="T694"/>
      <c r="U694"/>
      <c r="V694"/>
      <c r="W694"/>
      <c r="X694"/>
      <c r="Y694"/>
      <c r="Z694"/>
      <c r="AA694"/>
      <c r="AB694"/>
      <c r="AC694"/>
      <c r="AD694"/>
      <c r="AE694"/>
      <c r="AF694"/>
      <c r="AG694"/>
      <c r="AH694"/>
      <c r="AI694"/>
      <c r="AJ694"/>
      <c r="AK694"/>
      <c r="AL694"/>
      <c r="AM694"/>
      <c r="AN694"/>
    </row>
    <row r="695" spans="13:40">
      <c r="M695"/>
      <c r="N695" s="1"/>
      <c r="O695" s="1"/>
      <c r="P695" s="1"/>
      <c r="Q695"/>
      <c r="R695"/>
      <c r="S695"/>
      <c r="T695"/>
      <c r="U695"/>
      <c r="V695"/>
      <c r="W695"/>
      <c r="X695"/>
      <c r="Y695"/>
      <c r="Z695"/>
      <c r="AA695"/>
      <c r="AB695"/>
      <c r="AC695"/>
      <c r="AD695"/>
      <c r="AE695"/>
      <c r="AF695"/>
      <c r="AG695"/>
      <c r="AH695"/>
      <c r="AI695"/>
      <c r="AJ695"/>
      <c r="AK695"/>
      <c r="AL695"/>
      <c r="AM695"/>
      <c r="AN695"/>
    </row>
    <row r="696" spans="13:40">
      <c r="M696"/>
      <c r="N696" s="1"/>
      <c r="O696" s="1"/>
      <c r="P696" s="1"/>
      <c r="Q696"/>
      <c r="R696"/>
      <c r="S696"/>
      <c r="T696"/>
      <c r="U696"/>
      <c r="V696"/>
      <c r="W696"/>
      <c r="X696"/>
      <c r="Y696"/>
      <c r="Z696"/>
      <c r="AA696"/>
      <c r="AB696"/>
      <c r="AC696"/>
      <c r="AD696"/>
      <c r="AE696"/>
      <c r="AF696"/>
      <c r="AG696"/>
      <c r="AH696"/>
      <c r="AI696"/>
      <c r="AJ696"/>
      <c r="AK696"/>
      <c r="AL696"/>
      <c r="AM696"/>
      <c r="AN696"/>
    </row>
    <row r="697" spans="13:40">
      <c r="M697"/>
      <c r="N697" s="1"/>
      <c r="O697" s="1"/>
      <c r="P697" s="1"/>
      <c r="Q697"/>
      <c r="R697"/>
      <c r="S697"/>
      <c r="T697"/>
      <c r="U697"/>
      <c r="V697"/>
      <c r="W697"/>
      <c r="X697"/>
      <c r="Y697"/>
      <c r="Z697"/>
      <c r="AA697"/>
      <c r="AB697"/>
      <c r="AC697"/>
      <c r="AD697"/>
      <c r="AE697"/>
      <c r="AF697"/>
      <c r="AG697"/>
      <c r="AH697"/>
      <c r="AI697"/>
      <c r="AJ697"/>
      <c r="AK697"/>
      <c r="AL697"/>
      <c r="AM697"/>
      <c r="AN697"/>
    </row>
    <row r="698" spans="13:40">
      <c r="M698"/>
      <c r="N698" s="1"/>
      <c r="O698" s="1"/>
      <c r="P698" s="1"/>
      <c r="Q698"/>
      <c r="R698"/>
      <c r="S698"/>
      <c r="T698"/>
      <c r="U698"/>
      <c r="V698"/>
      <c r="W698"/>
      <c r="X698"/>
      <c r="Y698"/>
      <c r="Z698"/>
      <c r="AA698"/>
      <c r="AB698"/>
      <c r="AC698"/>
      <c r="AD698"/>
      <c r="AE698"/>
      <c r="AF698"/>
      <c r="AG698"/>
      <c r="AH698"/>
      <c r="AI698"/>
      <c r="AJ698"/>
      <c r="AK698"/>
      <c r="AL698"/>
      <c r="AM698"/>
      <c r="AN698"/>
    </row>
    <row r="699" spans="13:40">
      <c r="M699"/>
      <c r="N699" s="1"/>
      <c r="O699" s="1"/>
      <c r="P699" s="1"/>
      <c r="Q699"/>
      <c r="R699"/>
      <c r="S699"/>
      <c r="T699"/>
      <c r="U699"/>
      <c r="V699"/>
      <c r="W699"/>
      <c r="X699"/>
      <c r="Y699"/>
      <c r="Z699"/>
      <c r="AA699"/>
      <c r="AB699"/>
      <c r="AC699"/>
      <c r="AD699"/>
      <c r="AE699"/>
      <c r="AF699"/>
      <c r="AG699"/>
      <c r="AH699"/>
      <c r="AI699"/>
      <c r="AJ699"/>
      <c r="AK699"/>
      <c r="AL699"/>
      <c r="AM699"/>
      <c r="AN699"/>
    </row>
    <row r="700" spans="13:40">
      <c r="M700"/>
      <c r="N700" s="1"/>
      <c r="O700" s="1"/>
      <c r="P700" s="1"/>
      <c r="Q700"/>
      <c r="R700"/>
      <c r="S700"/>
      <c r="T700"/>
      <c r="U700"/>
      <c r="V700"/>
      <c r="W700"/>
      <c r="X700"/>
      <c r="Y700"/>
      <c r="Z700"/>
      <c r="AA700"/>
      <c r="AB700"/>
      <c r="AC700"/>
      <c r="AD700"/>
      <c r="AE700"/>
      <c r="AF700"/>
      <c r="AG700"/>
      <c r="AH700"/>
      <c r="AI700"/>
      <c r="AJ700"/>
      <c r="AK700"/>
      <c r="AL700"/>
      <c r="AM700"/>
      <c r="AN700"/>
    </row>
    <row r="701" spans="13:40">
      <c r="M701"/>
      <c r="N701" s="1"/>
      <c r="O701" s="1"/>
      <c r="P701" s="1"/>
      <c r="Q701"/>
      <c r="R701"/>
      <c r="S701"/>
      <c r="T701"/>
      <c r="U701"/>
      <c r="V701"/>
      <c r="W701"/>
      <c r="X701"/>
      <c r="Y701"/>
      <c r="Z701"/>
      <c r="AA701"/>
      <c r="AB701"/>
      <c r="AC701"/>
      <c r="AD701"/>
      <c r="AE701"/>
      <c r="AF701"/>
      <c r="AG701"/>
      <c r="AH701"/>
      <c r="AI701"/>
      <c r="AJ701"/>
      <c r="AK701"/>
      <c r="AL701"/>
      <c r="AM701"/>
      <c r="AN701"/>
    </row>
    <row r="702" spans="13:40">
      <c r="M702"/>
      <c r="N702" s="1"/>
      <c r="O702" s="1"/>
      <c r="P702" s="1"/>
      <c r="Q702"/>
      <c r="R702"/>
      <c r="S702"/>
      <c r="T702"/>
      <c r="U702"/>
      <c r="V702"/>
      <c r="W702"/>
      <c r="X702"/>
      <c r="Y702"/>
      <c r="Z702"/>
      <c r="AA702"/>
      <c r="AB702"/>
      <c r="AC702"/>
      <c r="AD702"/>
      <c r="AE702"/>
      <c r="AF702"/>
      <c r="AG702"/>
      <c r="AH702"/>
      <c r="AI702"/>
      <c r="AJ702"/>
      <c r="AK702"/>
      <c r="AL702"/>
      <c r="AM702"/>
      <c r="AN702"/>
    </row>
    <row r="703" spans="13:40">
      <c r="M703"/>
      <c r="N703" s="1"/>
      <c r="O703" s="1"/>
      <c r="P703" s="1"/>
      <c r="Q703"/>
      <c r="R703"/>
      <c r="S703"/>
      <c r="T703"/>
      <c r="U703"/>
      <c r="V703"/>
      <c r="W703"/>
      <c r="X703"/>
      <c r="Y703"/>
      <c r="Z703"/>
      <c r="AA703"/>
      <c r="AB703"/>
      <c r="AC703"/>
      <c r="AD703"/>
      <c r="AE703"/>
      <c r="AF703"/>
      <c r="AG703"/>
      <c r="AH703"/>
      <c r="AI703"/>
      <c r="AJ703"/>
      <c r="AK703"/>
      <c r="AL703"/>
      <c r="AM703"/>
      <c r="AN703"/>
    </row>
    <row r="704" spans="13:40">
      <c r="M704"/>
      <c r="N704" s="1"/>
      <c r="O704" s="1"/>
      <c r="P704" s="1"/>
      <c r="Q704"/>
      <c r="R704"/>
      <c r="S704"/>
      <c r="T704"/>
      <c r="U704"/>
      <c r="V704"/>
      <c r="W704"/>
      <c r="X704"/>
      <c r="Y704"/>
      <c r="Z704"/>
      <c r="AA704"/>
      <c r="AB704"/>
      <c r="AC704"/>
      <c r="AD704"/>
      <c r="AE704"/>
      <c r="AF704"/>
      <c r="AG704"/>
      <c r="AH704"/>
      <c r="AI704"/>
      <c r="AJ704"/>
      <c r="AK704"/>
      <c r="AL704"/>
      <c r="AM704"/>
      <c r="AN704"/>
    </row>
    <row r="705" spans="13:40">
      <c r="M705"/>
      <c r="N705" s="1"/>
      <c r="O705" s="1"/>
      <c r="P705" s="1"/>
      <c r="Q705"/>
      <c r="R705"/>
      <c r="S705"/>
      <c r="T705"/>
      <c r="U705"/>
      <c r="V705"/>
      <c r="W705"/>
      <c r="X705"/>
      <c r="Y705"/>
      <c r="Z705"/>
      <c r="AA705"/>
      <c r="AB705"/>
      <c r="AC705"/>
      <c r="AD705"/>
      <c r="AE705"/>
      <c r="AF705"/>
      <c r="AG705"/>
      <c r="AH705"/>
      <c r="AI705"/>
      <c r="AJ705"/>
      <c r="AK705"/>
      <c r="AL705"/>
      <c r="AM705"/>
      <c r="AN705"/>
    </row>
    <row r="706" spans="13:40">
      <c r="M706"/>
      <c r="N706" s="1"/>
      <c r="O706" s="1"/>
      <c r="P706" s="1"/>
      <c r="Q706"/>
      <c r="R706"/>
      <c r="S706"/>
      <c r="T706"/>
      <c r="U706"/>
      <c r="V706"/>
      <c r="W706"/>
      <c r="X706"/>
      <c r="Y706"/>
      <c r="Z706"/>
      <c r="AA706"/>
      <c r="AB706"/>
      <c r="AC706"/>
      <c r="AD706"/>
      <c r="AE706"/>
      <c r="AF706"/>
      <c r="AG706"/>
      <c r="AH706"/>
      <c r="AI706"/>
      <c r="AJ706"/>
      <c r="AK706"/>
      <c r="AL706"/>
      <c r="AM706"/>
      <c r="AN706"/>
    </row>
    <row r="707" spans="13:40">
      <c r="M707"/>
      <c r="N707" s="1"/>
      <c r="O707" s="1"/>
      <c r="P707" s="1"/>
      <c r="Q707"/>
      <c r="R707"/>
      <c r="S707"/>
      <c r="T707"/>
      <c r="U707"/>
      <c r="V707"/>
      <c r="W707"/>
      <c r="X707"/>
      <c r="Y707"/>
      <c r="Z707"/>
      <c r="AA707"/>
      <c r="AB707"/>
      <c r="AC707"/>
      <c r="AD707"/>
      <c r="AE707"/>
      <c r="AF707"/>
      <c r="AG707"/>
      <c r="AH707"/>
      <c r="AI707"/>
      <c r="AJ707"/>
      <c r="AK707"/>
      <c r="AL707"/>
      <c r="AM707"/>
      <c r="AN707"/>
    </row>
    <row r="708" spans="13:40">
      <c r="M708"/>
      <c r="N708" s="1"/>
      <c r="O708" s="1"/>
      <c r="P708" s="1"/>
      <c r="Q708"/>
      <c r="R708"/>
      <c r="S708"/>
      <c r="T708"/>
      <c r="U708"/>
      <c r="V708"/>
      <c r="W708"/>
      <c r="X708"/>
      <c r="Y708"/>
      <c r="Z708"/>
      <c r="AA708"/>
      <c r="AB708"/>
      <c r="AC708"/>
      <c r="AD708"/>
      <c r="AE708"/>
      <c r="AF708"/>
      <c r="AG708"/>
      <c r="AH708"/>
      <c r="AI708"/>
      <c r="AJ708"/>
      <c r="AK708"/>
      <c r="AL708"/>
      <c r="AM708"/>
      <c r="AN708"/>
    </row>
    <row r="709" spans="13:40">
      <c r="M709"/>
      <c r="N709" s="1"/>
      <c r="O709" s="1"/>
      <c r="P709" s="1"/>
      <c r="Q709"/>
      <c r="R709"/>
      <c r="S709"/>
      <c r="T709"/>
      <c r="U709"/>
      <c r="V709"/>
      <c r="W709"/>
      <c r="X709"/>
      <c r="Y709"/>
      <c r="Z709"/>
      <c r="AA709"/>
      <c r="AB709"/>
      <c r="AC709"/>
      <c r="AD709"/>
      <c r="AE709"/>
      <c r="AF709"/>
      <c r="AG709"/>
      <c r="AH709"/>
      <c r="AI709"/>
      <c r="AJ709"/>
      <c r="AK709"/>
      <c r="AL709"/>
      <c r="AM709"/>
      <c r="AN709"/>
    </row>
    <row r="710" spans="13:40">
      <c r="M710"/>
      <c r="N710" s="1"/>
      <c r="O710" s="1"/>
      <c r="P710" s="1"/>
      <c r="Q710"/>
      <c r="R710"/>
      <c r="S710"/>
      <c r="T710"/>
      <c r="U710"/>
      <c r="V710"/>
      <c r="W710"/>
      <c r="X710"/>
      <c r="Y710"/>
      <c r="Z710"/>
      <c r="AA710"/>
      <c r="AB710"/>
      <c r="AC710"/>
      <c r="AD710"/>
      <c r="AE710"/>
      <c r="AF710"/>
      <c r="AG710"/>
      <c r="AH710"/>
      <c r="AI710"/>
      <c r="AJ710"/>
      <c r="AK710"/>
      <c r="AL710"/>
      <c r="AM710"/>
      <c r="AN710"/>
    </row>
    <row r="711" spans="13:40">
      <c r="M711"/>
      <c r="N711" s="1"/>
      <c r="O711" s="1"/>
      <c r="P711" s="1"/>
      <c r="Q711"/>
      <c r="R711"/>
      <c r="S711"/>
      <c r="T711"/>
      <c r="U711"/>
      <c r="V711"/>
      <c r="W711"/>
      <c r="X711"/>
      <c r="Y711"/>
      <c r="Z711"/>
      <c r="AA711"/>
      <c r="AB711"/>
      <c r="AC711"/>
      <c r="AD711"/>
      <c r="AE711"/>
      <c r="AF711"/>
      <c r="AG711"/>
      <c r="AH711"/>
      <c r="AI711"/>
      <c r="AJ711"/>
      <c r="AK711"/>
      <c r="AL711"/>
      <c r="AM711"/>
      <c r="AN711"/>
    </row>
    <row r="712" spans="13:40">
      <c r="M712"/>
      <c r="N712" s="1"/>
      <c r="O712" s="1"/>
      <c r="P712" s="1"/>
      <c r="Q712"/>
      <c r="R712"/>
      <c r="S712"/>
      <c r="T712"/>
      <c r="U712"/>
      <c r="V712"/>
      <c r="W712"/>
      <c r="X712"/>
      <c r="Y712"/>
      <c r="Z712"/>
      <c r="AA712"/>
      <c r="AB712"/>
      <c r="AC712"/>
      <c r="AD712"/>
      <c r="AE712"/>
      <c r="AF712"/>
      <c r="AG712"/>
      <c r="AH712"/>
      <c r="AI712"/>
      <c r="AJ712"/>
      <c r="AK712"/>
      <c r="AL712"/>
      <c r="AM712"/>
      <c r="AN712"/>
    </row>
    <row r="713" spans="13:40">
      <c r="M713"/>
      <c r="N713" s="1"/>
      <c r="O713" s="1"/>
      <c r="P713" s="1"/>
      <c r="Q713"/>
      <c r="R713"/>
      <c r="S713"/>
      <c r="T713"/>
      <c r="U713"/>
      <c r="V713"/>
      <c r="W713"/>
      <c r="X713"/>
      <c r="Y713"/>
      <c r="Z713"/>
      <c r="AA713"/>
      <c r="AB713"/>
      <c r="AC713"/>
      <c r="AD713"/>
      <c r="AE713"/>
      <c r="AF713"/>
      <c r="AG713"/>
      <c r="AH713"/>
      <c r="AI713"/>
      <c r="AJ713"/>
      <c r="AK713"/>
      <c r="AL713"/>
      <c r="AM713"/>
      <c r="AN713"/>
    </row>
    <row r="714" spans="13:40">
      <c r="M714"/>
      <c r="N714" s="1"/>
      <c r="O714" s="1"/>
      <c r="P714" s="1"/>
      <c r="Q714"/>
      <c r="R714"/>
      <c r="S714"/>
      <c r="T714"/>
      <c r="U714"/>
      <c r="V714"/>
      <c r="W714"/>
      <c r="X714"/>
      <c r="Y714"/>
      <c r="Z714"/>
      <c r="AA714"/>
      <c r="AB714"/>
      <c r="AC714"/>
      <c r="AD714"/>
      <c r="AE714"/>
      <c r="AF714"/>
      <c r="AG714"/>
      <c r="AH714"/>
      <c r="AI714"/>
      <c r="AJ714"/>
      <c r="AK714"/>
      <c r="AL714"/>
      <c r="AM714"/>
      <c r="AN714"/>
    </row>
    <row r="715" spans="13:40">
      <c r="M715"/>
      <c r="N715" s="1"/>
      <c r="O715" s="1"/>
      <c r="P715" s="1"/>
      <c r="Q715"/>
      <c r="R715"/>
      <c r="S715"/>
      <c r="T715"/>
      <c r="U715"/>
      <c r="V715"/>
      <c r="W715"/>
      <c r="X715"/>
      <c r="Y715"/>
      <c r="Z715"/>
      <c r="AA715"/>
      <c r="AB715"/>
      <c r="AC715"/>
      <c r="AD715"/>
      <c r="AE715"/>
      <c r="AF715"/>
      <c r="AG715"/>
      <c r="AH715"/>
      <c r="AI715"/>
      <c r="AJ715"/>
      <c r="AK715"/>
      <c r="AL715"/>
      <c r="AM715"/>
      <c r="AN715"/>
    </row>
    <row r="716" spans="13:40">
      <c r="M716"/>
      <c r="N716" s="1"/>
      <c r="O716" s="1"/>
      <c r="P716" s="1"/>
      <c r="Q716"/>
      <c r="R716"/>
      <c r="S716"/>
      <c r="T716"/>
      <c r="U716"/>
      <c r="V716"/>
      <c r="W716"/>
      <c r="X716"/>
      <c r="Y716"/>
      <c r="Z716"/>
      <c r="AA716"/>
      <c r="AB716"/>
      <c r="AC716"/>
      <c r="AD716"/>
      <c r="AE716"/>
      <c r="AF716"/>
      <c r="AG716"/>
      <c r="AH716"/>
      <c r="AI716"/>
      <c r="AJ716"/>
      <c r="AK716"/>
      <c r="AL716"/>
      <c r="AM716"/>
      <c r="AN716"/>
    </row>
    <row r="717" spans="13:40">
      <c r="M717"/>
      <c r="N717" s="1"/>
      <c r="O717" s="1"/>
      <c r="P717" s="1"/>
      <c r="Q717"/>
      <c r="R717"/>
      <c r="S717"/>
      <c r="T717"/>
      <c r="U717"/>
      <c r="V717"/>
      <c r="W717"/>
      <c r="X717"/>
      <c r="Y717"/>
      <c r="Z717"/>
      <c r="AA717"/>
      <c r="AB717"/>
      <c r="AC717"/>
      <c r="AD717"/>
      <c r="AE717"/>
      <c r="AF717"/>
      <c r="AG717"/>
      <c r="AH717"/>
      <c r="AI717"/>
      <c r="AJ717"/>
      <c r="AK717"/>
      <c r="AL717"/>
      <c r="AM717"/>
      <c r="AN717"/>
    </row>
    <row r="718" spans="13:40">
      <c r="M718"/>
      <c r="N718" s="1"/>
      <c r="O718" s="1"/>
      <c r="P718" s="1"/>
      <c r="Q718"/>
      <c r="R718"/>
      <c r="S718"/>
      <c r="T718"/>
      <c r="U718"/>
      <c r="V718"/>
      <c r="W718"/>
      <c r="X718"/>
      <c r="Y718"/>
      <c r="Z718"/>
      <c r="AA718"/>
      <c r="AB718"/>
      <c r="AC718"/>
      <c r="AD718"/>
      <c r="AE718"/>
      <c r="AF718"/>
      <c r="AG718"/>
      <c r="AH718"/>
      <c r="AI718"/>
      <c r="AJ718"/>
      <c r="AK718"/>
      <c r="AL718"/>
      <c r="AM718"/>
      <c r="AN718"/>
    </row>
    <row r="719" spans="13:40">
      <c r="M719"/>
      <c r="N719" s="1"/>
      <c r="O719" s="1"/>
      <c r="P719" s="1"/>
      <c r="Q719"/>
      <c r="R719"/>
      <c r="S719"/>
      <c r="T719"/>
      <c r="U719"/>
      <c r="V719"/>
      <c r="W719"/>
      <c r="X719"/>
      <c r="Y719"/>
      <c r="Z719"/>
      <c r="AA719"/>
      <c r="AB719"/>
      <c r="AC719"/>
      <c r="AD719"/>
      <c r="AE719"/>
      <c r="AF719"/>
      <c r="AG719"/>
      <c r="AH719"/>
      <c r="AI719"/>
      <c r="AJ719"/>
      <c r="AK719"/>
      <c r="AL719"/>
      <c r="AM719"/>
      <c r="AN719"/>
    </row>
    <row r="720" spans="13:40">
      <c r="M720"/>
      <c r="N720" s="1"/>
      <c r="O720" s="1"/>
      <c r="P720" s="1"/>
      <c r="Q720"/>
      <c r="R720"/>
      <c r="S720"/>
      <c r="T720"/>
      <c r="U720"/>
      <c r="V720"/>
      <c r="W720"/>
      <c r="X720"/>
      <c r="Y720"/>
      <c r="Z720"/>
      <c r="AA720"/>
      <c r="AB720"/>
      <c r="AC720"/>
      <c r="AD720"/>
      <c r="AE720"/>
      <c r="AF720"/>
      <c r="AG720"/>
      <c r="AH720"/>
      <c r="AI720"/>
      <c r="AJ720"/>
      <c r="AK720"/>
      <c r="AL720"/>
      <c r="AM720"/>
      <c r="AN720"/>
    </row>
    <row r="721" spans="13:40">
      <c r="M721"/>
      <c r="N721" s="1"/>
      <c r="O721" s="1"/>
      <c r="P721" s="1"/>
      <c r="Q721"/>
      <c r="R721"/>
      <c r="S721"/>
      <c r="T721"/>
      <c r="U721"/>
      <c r="V721"/>
      <c r="W721"/>
      <c r="X721"/>
      <c r="Y721"/>
      <c r="Z721"/>
      <c r="AA721"/>
      <c r="AB721"/>
      <c r="AC721"/>
      <c r="AD721"/>
      <c r="AE721"/>
      <c r="AF721"/>
      <c r="AG721"/>
      <c r="AH721"/>
      <c r="AI721"/>
      <c r="AJ721"/>
      <c r="AK721"/>
      <c r="AL721"/>
      <c r="AM721"/>
      <c r="AN721"/>
    </row>
    <row r="722" spans="13:40">
      <c r="M722"/>
      <c r="N722" s="1"/>
      <c r="O722" s="1"/>
      <c r="P722" s="1"/>
      <c r="Q722"/>
      <c r="R722"/>
      <c r="S722"/>
      <c r="T722"/>
      <c r="U722"/>
      <c r="V722"/>
      <c r="W722"/>
      <c r="X722"/>
      <c r="Y722"/>
      <c r="Z722"/>
      <c r="AA722"/>
      <c r="AB722"/>
      <c r="AC722"/>
      <c r="AD722"/>
      <c r="AE722"/>
      <c r="AF722"/>
      <c r="AG722"/>
      <c r="AH722"/>
      <c r="AI722"/>
      <c r="AJ722"/>
      <c r="AK722"/>
      <c r="AL722"/>
      <c r="AM722"/>
      <c r="AN722"/>
    </row>
    <row r="723" spans="13:40">
      <c r="M723"/>
      <c r="N723" s="1"/>
      <c r="O723" s="1"/>
      <c r="P723" s="1"/>
      <c r="Q723"/>
      <c r="R723"/>
      <c r="S723"/>
      <c r="T723"/>
      <c r="U723"/>
      <c r="V723"/>
      <c r="W723"/>
      <c r="X723"/>
      <c r="Y723"/>
      <c r="Z723"/>
      <c r="AA723"/>
      <c r="AB723"/>
      <c r="AC723"/>
      <c r="AD723"/>
      <c r="AE723"/>
      <c r="AF723"/>
      <c r="AG723"/>
      <c r="AH723"/>
      <c r="AI723"/>
      <c r="AJ723"/>
      <c r="AK723"/>
      <c r="AL723"/>
      <c r="AM723"/>
      <c r="AN723"/>
    </row>
    <row r="724" spans="13:40">
      <c r="M724"/>
      <c r="N724" s="1"/>
      <c r="O724" s="1"/>
      <c r="P724" s="1"/>
      <c r="Q724"/>
      <c r="R724"/>
      <c r="S724"/>
      <c r="T724"/>
      <c r="U724"/>
      <c r="V724"/>
      <c r="W724"/>
      <c r="X724"/>
      <c r="Y724"/>
      <c r="Z724"/>
      <c r="AA724"/>
      <c r="AB724"/>
      <c r="AC724"/>
      <c r="AD724"/>
      <c r="AE724"/>
      <c r="AF724"/>
      <c r="AG724"/>
      <c r="AH724"/>
      <c r="AI724"/>
      <c r="AJ724"/>
      <c r="AK724"/>
      <c r="AL724"/>
      <c r="AM724"/>
      <c r="AN724"/>
    </row>
    <row r="725" spans="13:40">
      <c r="M725"/>
      <c r="N725" s="1"/>
      <c r="O725" s="1"/>
      <c r="P725" s="1"/>
      <c r="Q725"/>
      <c r="R725"/>
      <c r="S725"/>
      <c r="T725"/>
      <c r="U725"/>
      <c r="V725"/>
      <c r="W725"/>
      <c r="X725"/>
      <c r="Y725"/>
      <c r="Z725"/>
      <c r="AA725"/>
      <c r="AB725"/>
      <c r="AC725"/>
      <c r="AD725"/>
      <c r="AE725"/>
      <c r="AF725"/>
      <c r="AG725"/>
      <c r="AH725"/>
      <c r="AI725"/>
      <c r="AJ725"/>
      <c r="AK725"/>
      <c r="AL725"/>
      <c r="AM725"/>
      <c r="AN725"/>
    </row>
    <row r="726" spans="13:40">
      <c r="M726"/>
      <c r="N726" s="1"/>
      <c r="O726" s="1"/>
      <c r="P726" s="1"/>
      <c r="Q726"/>
      <c r="R726"/>
      <c r="S726"/>
      <c r="T726"/>
      <c r="U726"/>
      <c r="V726"/>
      <c r="W726"/>
      <c r="X726"/>
      <c r="Y726"/>
      <c r="Z726"/>
      <c r="AA726"/>
      <c r="AB726"/>
      <c r="AC726"/>
      <c r="AD726"/>
      <c r="AE726"/>
      <c r="AF726"/>
      <c r="AG726"/>
      <c r="AH726"/>
      <c r="AI726"/>
      <c r="AJ726"/>
      <c r="AK726"/>
      <c r="AL726"/>
      <c r="AM726"/>
      <c r="AN726"/>
    </row>
    <row r="727" spans="13:40">
      <c r="M727"/>
      <c r="N727" s="1"/>
      <c r="O727" s="1"/>
      <c r="P727" s="1"/>
      <c r="Q727"/>
      <c r="R727"/>
      <c r="S727"/>
      <c r="T727"/>
      <c r="U727"/>
      <c r="V727"/>
      <c r="W727"/>
      <c r="X727"/>
      <c r="Y727"/>
      <c r="Z727"/>
      <c r="AA727"/>
      <c r="AB727"/>
      <c r="AC727"/>
      <c r="AD727"/>
      <c r="AE727"/>
      <c r="AF727"/>
      <c r="AG727"/>
      <c r="AH727"/>
      <c r="AI727"/>
      <c r="AJ727"/>
      <c r="AK727"/>
      <c r="AL727"/>
      <c r="AM727"/>
      <c r="AN727"/>
    </row>
    <row r="728" spans="13:40">
      <c r="M728"/>
      <c r="N728" s="1"/>
      <c r="O728" s="1"/>
      <c r="P728" s="1"/>
      <c r="Q728"/>
      <c r="R728"/>
      <c r="S728"/>
      <c r="T728"/>
      <c r="U728"/>
      <c r="V728"/>
      <c r="W728"/>
      <c r="X728"/>
      <c r="Y728"/>
      <c r="Z728"/>
      <c r="AA728"/>
      <c r="AB728"/>
      <c r="AC728"/>
      <c r="AD728"/>
      <c r="AE728"/>
      <c r="AF728"/>
      <c r="AG728"/>
      <c r="AH728"/>
      <c r="AI728"/>
      <c r="AJ728"/>
      <c r="AK728"/>
      <c r="AL728"/>
      <c r="AM728"/>
      <c r="AN728"/>
    </row>
    <row r="729" spans="13:40">
      <c r="M729"/>
      <c r="N729" s="1"/>
      <c r="O729" s="1"/>
      <c r="P729" s="1"/>
      <c r="Q729"/>
      <c r="R729"/>
      <c r="S729"/>
      <c r="T729"/>
      <c r="U729"/>
      <c r="V729"/>
      <c r="W729"/>
      <c r="X729"/>
      <c r="Y729"/>
      <c r="Z729"/>
      <c r="AA729"/>
      <c r="AB729"/>
      <c r="AC729"/>
      <c r="AD729"/>
      <c r="AE729"/>
      <c r="AF729"/>
      <c r="AG729"/>
      <c r="AH729"/>
      <c r="AI729"/>
      <c r="AJ729"/>
      <c r="AK729"/>
      <c r="AL729"/>
      <c r="AM729"/>
      <c r="AN729"/>
    </row>
    <row r="730" spans="13:40">
      <c r="M730"/>
      <c r="N730" s="1"/>
      <c r="O730" s="1"/>
      <c r="P730" s="1"/>
      <c r="Q730"/>
      <c r="R730"/>
      <c r="S730"/>
      <c r="T730"/>
      <c r="U730"/>
      <c r="V730"/>
      <c r="W730"/>
      <c r="X730"/>
      <c r="Y730"/>
      <c r="Z730"/>
      <c r="AA730"/>
      <c r="AB730"/>
      <c r="AC730"/>
      <c r="AD730"/>
      <c r="AE730"/>
      <c r="AF730"/>
      <c r="AG730"/>
      <c r="AH730"/>
      <c r="AI730"/>
      <c r="AJ730"/>
      <c r="AK730"/>
      <c r="AL730"/>
      <c r="AM730"/>
      <c r="AN730"/>
    </row>
    <row r="731" spans="13:40">
      <c r="M731"/>
      <c r="N731" s="1"/>
      <c r="O731" s="1"/>
      <c r="P731" s="1"/>
      <c r="Q731"/>
      <c r="R731"/>
      <c r="S731"/>
      <c r="T731"/>
      <c r="U731"/>
      <c r="V731"/>
      <c r="W731"/>
      <c r="X731"/>
      <c r="Y731"/>
      <c r="Z731"/>
      <c r="AA731"/>
      <c r="AB731"/>
      <c r="AC731"/>
      <c r="AD731"/>
      <c r="AE731"/>
      <c r="AF731"/>
      <c r="AG731"/>
      <c r="AH731"/>
      <c r="AI731"/>
      <c r="AJ731"/>
      <c r="AK731"/>
      <c r="AL731"/>
      <c r="AM731"/>
      <c r="AN731"/>
    </row>
    <row r="732" spans="13:40">
      <c r="M732"/>
      <c r="N732" s="1"/>
      <c r="O732" s="1"/>
      <c r="P732" s="1"/>
      <c r="Q732"/>
      <c r="R732"/>
      <c r="S732"/>
      <c r="T732"/>
      <c r="U732"/>
      <c r="V732"/>
      <c r="W732"/>
      <c r="X732"/>
      <c r="Y732"/>
      <c r="Z732"/>
      <c r="AA732"/>
      <c r="AB732"/>
      <c r="AC732"/>
      <c r="AD732"/>
      <c r="AE732"/>
      <c r="AF732"/>
      <c r="AG732"/>
      <c r="AH732"/>
      <c r="AI732"/>
      <c r="AJ732"/>
      <c r="AK732"/>
      <c r="AL732"/>
      <c r="AM732"/>
      <c r="AN732"/>
    </row>
    <row r="733" spans="13:40">
      <c r="M733"/>
      <c r="N733" s="1"/>
      <c r="O733" s="1"/>
      <c r="P733" s="1"/>
      <c r="Q733"/>
      <c r="R733"/>
      <c r="S733"/>
      <c r="T733"/>
      <c r="U733"/>
      <c r="V733"/>
      <c r="W733"/>
      <c r="X733"/>
      <c r="Y733"/>
      <c r="Z733"/>
      <c r="AA733"/>
      <c r="AB733"/>
      <c r="AC733"/>
      <c r="AD733"/>
      <c r="AE733"/>
      <c r="AF733"/>
      <c r="AG733"/>
      <c r="AH733"/>
      <c r="AI733"/>
      <c r="AJ733"/>
      <c r="AK733"/>
      <c r="AL733"/>
      <c r="AM733"/>
      <c r="AN733"/>
    </row>
    <row r="734" spans="13:40">
      <c r="M734"/>
      <c r="N734" s="1"/>
      <c r="O734" s="1"/>
      <c r="P734" s="1"/>
      <c r="Q734"/>
      <c r="R734"/>
      <c r="S734"/>
      <c r="T734"/>
      <c r="U734"/>
      <c r="V734"/>
      <c r="W734"/>
      <c r="X734"/>
      <c r="Y734"/>
      <c r="Z734"/>
      <c r="AA734"/>
      <c r="AB734"/>
      <c r="AC734"/>
      <c r="AD734"/>
      <c r="AE734"/>
      <c r="AF734"/>
      <c r="AG734"/>
      <c r="AH734"/>
      <c r="AI734"/>
      <c r="AJ734"/>
      <c r="AK734"/>
      <c r="AL734"/>
      <c r="AM734"/>
      <c r="AN734"/>
    </row>
    <row r="735" spans="13:40">
      <c r="M735"/>
      <c r="N735" s="1"/>
      <c r="O735" s="1"/>
      <c r="P735" s="1"/>
      <c r="Q735"/>
      <c r="R735"/>
      <c r="S735"/>
      <c r="T735"/>
      <c r="U735"/>
      <c r="V735"/>
      <c r="W735"/>
      <c r="X735"/>
      <c r="Y735"/>
      <c r="Z735"/>
      <c r="AA735"/>
      <c r="AB735"/>
      <c r="AC735"/>
      <c r="AD735"/>
      <c r="AE735"/>
      <c r="AF735"/>
      <c r="AG735"/>
      <c r="AH735"/>
      <c r="AI735"/>
      <c r="AJ735"/>
      <c r="AK735"/>
      <c r="AL735"/>
      <c r="AM735"/>
      <c r="AN735"/>
    </row>
    <row r="736" spans="13:40">
      <c r="M736"/>
      <c r="N736" s="1"/>
      <c r="O736" s="1"/>
      <c r="P736" s="1"/>
      <c r="Q736"/>
      <c r="R736"/>
      <c r="S736"/>
      <c r="T736"/>
      <c r="U736"/>
      <c r="V736"/>
      <c r="W736"/>
      <c r="X736"/>
      <c r="Y736"/>
      <c r="Z736"/>
      <c r="AA736"/>
      <c r="AB736"/>
      <c r="AC736"/>
      <c r="AD736"/>
      <c r="AE736"/>
      <c r="AF736"/>
      <c r="AG736"/>
      <c r="AH736"/>
      <c r="AI736"/>
      <c r="AJ736"/>
      <c r="AK736"/>
      <c r="AL736"/>
      <c r="AM736"/>
      <c r="AN736"/>
    </row>
    <row r="737" spans="13:40">
      <c r="M737"/>
      <c r="N737" s="1"/>
      <c r="O737" s="1"/>
      <c r="P737" s="1"/>
      <c r="Q737"/>
      <c r="R737"/>
      <c r="S737"/>
      <c r="T737"/>
      <c r="U737"/>
      <c r="V737"/>
      <c r="W737"/>
      <c r="X737"/>
      <c r="Y737"/>
      <c r="Z737"/>
      <c r="AA737"/>
      <c r="AB737"/>
      <c r="AC737"/>
      <c r="AD737"/>
      <c r="AE737"/>
      <c r="AF737"/>
      <c r="AG737"/>
      <c r="AH737"/>
      <c r="AI737"/>
      <c r="AJ737"/>
      <c r="AK737"/>
      <c r="AL737"/>
      <c r="AM737"/>
      <c r="AN737"/>
    </row>
    <row r="738" spans="13:40">
      <c r="M738"/>
      <c r="N738" s="1"/>
      <c r="O738" s="1"/>
      <c r="P738" s="1"/>
      <c r="Q738"/>
      <c r="R738"/>
      <c r="S738"/>
      <c r="T738"/>
      <c r="U738"/>
      <c r="V738"/>
      <c r="W738"/>
      <c r="X738"/>
      <c r="Y738"/>
      <c r="Z738"/>
      <c r="AA738"/>
      <c r="AB738"/>
      <c r="AC738"/>
      <c r="AD738"/>
      <c r="AE738"/>
      <c r="AF738"/>
      <c r="AG738"/>
      <c r="AH738"/>
      <c r="AI738"/>
      <c r="AJ738"/>
      <c r="AK738"/>
      <c r="AL738"/>
      <c r="AM738"/>
      <c r="AN738"/>
    </row>
    <row r="739" spans="13:40">
      <c r="M739"/>
      <c r="N739" s="1"/>
      <c r="O739" s="1"/>
      <c r="P739" s="1"/>
      <c r="Q739"/>
      <c r="R739"/>
      <c r="S739"/>
      <c r="T739"/>
      <c r="U739"/>
      <c r="V739"/>
      <c r="W739"/>
      <c r="X739"/>
      <c r="Y739"/>
      <c r="Z739"/>
      <c r="AA739"/>
      <c r="AB739"/>
      <c r="AC739"/>
      <c r="AD739"/>
      <c r="AE739"/>
      <c r="AF739"/>
      <c r="AG739"/>
      <c r="AH739"/>
      <c r="AI739"/>
      <c r="AJ739"/>
      <c r="AK739"/>
      <c r="AL739"/>
      <c r="AM739"/>
      <c r="AN739"/>
    </row>
    <row r="740" spans="13:40">
      <c r="M740"/>
      <c r="N740" s="1"/>
      <c r="O740" s="1"/>
      <c r="P740" s="1"/>
      <c r="Q740"/>
      <c r="R740"/>
      <c r="S740"/>
      <c r="T740"/>
      <c r="U740"/>
      <c r="V740"/>
      <c r="W740"/>
      <c r="X740"/>
      <c r="Y740"/>
      <c r="Z740"/>
      <c r="AA740"/>
      <c r="AB740"/>
      <c r="AC740"/>
      <c r="AD740"/>
      <c r="AE740"/>
      <c r="AF740"/>
      <c r="AG740"/>
      <c r="AH740"/>
      <c r="AI740"/>
      <c r="AJ740"/>
      <c r="AK740"/>
      <c r="AL740"/>
      <c r="AM740"/>
      <c r="AN740"/>
    </row>
    <row r="741" spans="13:40">
      <c r="M741"/>
      <c r="N741" s="1"/>
      <c r="O741" s="1"/>
      <c r="P741" s="1"/>
      <c r="Q741"/>
      <c r="R741"/>
      <c r="S741"/>
      <c r="T741"/>
      <c r="U741"/>
      <c r="V741"/>
      <c r="W741"/>
      <c r="X741"/>
      <c r="Y741"/>
      <c r="Z741"/>
      <c r="AA741"/>
      <c r="AB741"/>
      <c r="AC741"/>
      <c r="AD741"/>
      <c r="AE741"/>
      <c r="AF741"/>
      <c r="AG741"/>
      <c r="AH741"/>
      <c r="AI741"/>
      <c r="AJ741"/>
      <c r="AK741"/>
      <c r="AL741"/>
      <c r="AM741"/>
      <c r="AN741"/>
    </row>
    <row r="742" spans="13:40">
      <c r="M742"/>
      <c r="N742" s="1"/>
      <c r="O742" s="1"/>
      <c r="P742" s="1"/>
      <c r="Q742"/>
      <c r="R742"/>
      <c r="S742"/>
      <c r="T742"/>
      <c r="U742"/>
      <c r="V742"/>
      <c r="W742"/>
      <c r="X742"/>
      <c r="Y742"/>
      <c r="Z742"/>
      <c r="AA742"/>
      <c r="AB742"/>
      <c r="AC742"/>
      <c r="AD742"/>
      <c r="AE742"/>
      <c r="AF742"/>
      <c r="AG742"/>
      <c r="AH742"/>
      <c r="AI742"/>
      <c r="AJ742"/>
      <c r="AK742"/>
      <c r="AL742"/>
      <c r="AM742"/>
      <c r="AN742"/>
    </row>
    <row r="743" spans="13:40">
      <c r="M743"/>
      <c r="N743" s="1"/>
      <c r="O743" s="1"/>
      <c r="P743" s="1"/>
      <c r="Q743"/>
      <c r="R743"/>
      <c r="S743"/>
      <c r="T743"/>
      <c r="U743"/>
      <c r="V743"/>
      <c r="W743"/>
      <c r="X743"/>
      <c r="Y743"/>
      <c r="Z743"/>
      <c r="AA743"/>
      <c r="AB743"/>
      <c r="AC743"/>
      <c r="AD743"/>
      <c r="AE743"/>
      <c r="AF743"/>
      <c r="AG743"/>
      <c r="AH743"/>
      <c r="AI743"/>
      <c r="AJ743"/>
      <c r="AK743"/>
      <c r="AL743"/>
      <c r="AM743"/>
      <c r="AN743"/>
    </row>
    <row r="744" spans="13:40">
      <c r="M744"/>
      <c r="N744" s="1"/>
      <c r="O744" s="1"/>
      <c r="P744" s="1"/>
      <c r="Q744"/>
      <c r="R744"/>
      <c r="S744"/>
      <c r="T744"/>
      <c r="U744"/>
      <c r="V744"/>
      <c r="W744"/>
      <c r="X744"/>
      <c r="Y744"/>
      <c r="Z744"/>
      <c r="AA744"/>
      <c r="AB744"/>
      <c r="AC744"/>
      <c r="AD744"/>
      <c r="AE744"/>
      <c r="AF744"/>
      <c r="AG744"/>
      <c r="AH744"/>
      <c r="AI744"/>
      <c r="AJ744"/>
      <c r="AK744"/>
      <c r="AL744"/>
      <c r="AM744"/>
      <c r="AN744"/>
    </row>
    <row r="745" spans="13:40">
      <c r="M745"/>
      <c r="N745" s="1"/>
      <c r="O745" s="1"/>
      <c r="P745" s="1"/>
      <c r="Q745"/>
      <c r="R745"/>
      <c r="S745"/>
      <c r="T745"/>
      <c r="U745"/>
      <c r="V745"/>
      <c r="W745"/>
      <c r="X745"/>
      <c r="Y745"/>
      <c r="Z745"/>
      <c r="AA745"/>
      <c r="AB745"/>
      <c r="AC745"/>
      <c r="AD745"/>
      <c r="AE745"/>
      <c r="AF745"/>
      <c r="AG745"/>
      <c r="AH745"/>
      <c r="AI745"/>
      <c r="AJ745"/>
      <c r="AK745"/>
      <c r="AL745"/>
      <c r="AM745"/>
      <c r="AN745"/>
    </row>
    <row r="746" spans="13:40">
      <c r="M746"/>
      <c r="N746" s="1"/>
      <c r="O746" s="1"/>
      <c r="P746" s="1"/>
      <c r="Q746"/>
      <c r="R746"/>
      <c r="S746"/>
      <c r="T746"/>
      <c r="U746"/>
      <c r="V746"/>
      <c r="W746"/>
      <c r="X746"/>
      <c r="Y746"/>
      <c r="Z746"/>
      <c r="AA746"/>
      <c r="AB746"/>
      <c r="AC746"/>
      <c r="AD746"/>
      <c r="AE746"/>
      <c r="AF746"/>
      <c r="AG746"/>
      <c r="AH746"/>
      <c r="AI746"/>
      <c r="AJ746"/>
      <c r="AK746"/>
      <c r="AL746"/>
      <c r="AM746"/>
      <c r="AN746"/>
    </row>
    <row r="747" spans="13:40">
      <c r="M747"/>
      <c r="N747" s="1"/>
      <c r="O747" s="1"/>
      <c r="P747" s="1"/>
      <c r="Q747"/>
      <c r="R747"/>
      <c r="S747"/>
      <c r="T747"/>
      <c r="U747"/>
      <c r="V747"/>
      <c r="W747"/>
      <c r="X747"/>
      <c r="Y747"/>
      <c r="Z747"/>
      <c r="AA747"/>
      <c r="AB747"/>
      <c r="AC747"/>
      <c r="AD747"/>
      <c r="AE747"/>
      <c r="AF747"/>
      <c r="AG747"/>
      <c r="AH747"/>
      <c r="AI747"/>
      <c r="AJ747"/>
      <c r="AK747"/>
      <c r="AL747"/>
      <c r="AM747"/>
      <c r="AN747"/>
    </row>
    <row r="748" spans="13:40">
      <c r="M748"/>
      <c r="N748" s="1"/>
      <c r="O748" s="1"/>
      <c r="P748" s="1"/>
      <c r="Q748"/>
      <c r="R748"/>
      <c r="S748"/>
      <c r="T748"/>
      <c r="U748"/>
      <c r="V748"/>
      <c r="W748"/>
      <c r="X748"/>
      <c r="Y748"/>
      <c r="Z748"/>
      <c r="AA748"/>
      <c r="AB748"/>
      <c r="AC748"/>
      <c r="AD748"/>
      <c r="AE748"/>
      <c r="AF748"/>
      <c r="AG748"/>
      <c r="AH748"/>
      <c r="AI748"/>
      <c r="AJ748"/>
      <c r="AK748"/>
      <c r="AL748"/>
      <c r="AM748"/>
      <c r="AN748"/>
    </row>
    <row r="749" spans="13:40">
      <c r="M749"/>
      <c r="N749" s="1"/>
      <c r="O749" s="1"/>
      <c r="P749" s="1"/>
      <c r="Q749"/>
      <c r="R749"/>
      <c r="S749"/>
      <c r="T749"/>
      <c r="U749"/>
      <c r="V749"/>
      <c r="W749"/>
      <c r="X749"/>
      <c r="Y749"/>
      <c r="Z749"/>
      <c r="AA749"/>
      <c r="AB749"/>
      <c r="AC749"/>
      <c r="AD749"/>
      <c r="AE749"/>
      <c r="AF749"/>
      <c r="AG749"/>
      <c r="AH749"/>
      <c r="AI749"/>
      <c r="AJ749"/>
      <c r="AK749"/>
      <c r="AL749"/>
      <c r="AM749"/>
      <c r="AN749"/>
    </row>
    <row r="750" spans="13:40">
      <c r="M750"/>
      <c r="N750" s="1"/>
      <c r="O750" s="1"/>
      <c r="P750" s="1"/>
      <c r="Q750"/>
      <c r="R750"/>
      <c r="S750"/>
      <c r="T750"/>
      <c r="U750"/>
      <c r="V750"/>
      <c r="W750"/>
      <c r="X750"/>
      <c r="Y750"/>
      <c r="Z750"/>
      <c r="AA750"/>
      <c r="AB750"/>
      <c r="AC750"/>
      <c r="AD750"/>
      <c r="AE750"/>
      <c r="AF750"/>
      <c r="AG750"/>
      <c r="AH750"/>
      <c r="AI750"/>
      <c r="AJ750"/>
      <c r="AK750"/>
      <c r="AL750"/>
      <c r="AM750"/>
      <c r="AN750"/>
    </row>
    <row r="751" spans="13:40">
      <c r="M751"/>
      <c r="N751" s="1"/>
      <c r="O751" s="1"/>
      <c r="P751" s="1"/>
      <c r="Q751"/>
      <c r="R751"/>
      <c r="S751"/>
      <c r="T751"/>
      <c r="U751"/>
      <c r="V751"/>
      <c r="W751"/>
      <c r="X751"/>
      <c r="Y751"/>
      <c r="Z751"/>
      <c r="AA751"/>
      <c r="AB751"/>
      <c r="AC751"/>
      <c r="AD751"/>
      <c r="AE751"/>
      <c r="AF751"/>
      <c r="AG751"/>
      <c r="AH751"/>
      <c r="AI751"/>
      <c r="AJ751"/>
      <c r="AK751"/>
      <c r="AL751"/>
      <c r="AM751"/>
      <c r="AN751"/>
    </row>
    <row r="752" spans="13:40">
      <c r="M752"/>
      <c r="N752" s="1"/>
      <c r="O752" s="1"/>
      <c r="P752" s="1"/>
      <c r="Q752"/>
      <c r="R752"/>
      <c r="S752"/>
      <c r="T752"/>
      <c r="U752"/>
      <c r="V752"/>
      <c r="W752"/>
      <c r="X752"/>
      <c r="Y752"/>
      <c r="Z752"/>
      <c r="AA752"/>
      <c r="AB752"/>
      <c r="AC752"/>
      <c r="AD752"/>
      <c r="AE752"/>
      <c r="AF752"/>
      <c r="AG752"/>
      <c r="AH752"/>
      <c r="AI752"/>
      <c r="AJ752"/>
      <c r="AK752"/>
      <c r="AL752"/>
      <c r="AM752"/>
      <c r="AN752"/>
    </row>
    <row r="753" spans="13:40">
      <c r="M753"/>
      <c r="N753" s="1"/>
      <c r="O753" s="1"/>
      <c r="P753" s="1"/>
      <c r="Q753"/>
      <c r="R753"/>
      <c r="S753"/>
      <c r="T753"/>
      <c r="U753"/>
      <c r="V753"/>
      <c r="W753"/>
      <c r="X753"/>
      <c r="Y753"/>
      <c r="Z753"/>
      <c r="AA753"/>
      <c r="AB753"/>
      <c r="AC753"/>
      <c r="AD753"/>
      <c r="AE753"/>
      <c r="AF753"/>
      <c r="AG753"/>
      <c r="AH753"/>
      <c r="AI753"/>
      <c r="AJ753"/>
      <c r="AK753"/>
      <c r="AL753"/>
      <c r="AM753"/>
      <c r="AN753"/>
    </row>
    <row r="754" spans="13:40">
      <c r="M754"/>
      <c r="N754" s="1"/>
      <c r="O754" s="1"/>
      <c r="P754" s="1"/>
      <c r="Q754"/>
      <c r="R754"/>
      <c r="S754"/>
      <c r="T754"/>
      <c r="U754"/>
      <c r="V754"/>
      <c r="W754"/>
      <c r="X754"/>
      <c r="Y754"/>
      <c r="Z754"/>
      <c r="AA754"/>
      <c r="AB754"/>
      <c r="AC754"/>
      <c r="AD754"/>
      <c r="AE754"/>
      <c r="AF754"/>
      <c r="AG754"/>
      <c r="AH754"/>
      <c r="AI754"/>
      <c r="AJ754"/>
      <c r="AK754"/>
      <c r="AL754"/>
      <c r="AM754"/>
      <c r="AN754"/>
    </row>
    <row r="755" spans="13:40">
      <c r="M755"/>
      <c r="N755" s="1"/>
      <c r="O755" s="1"/>
      <c r="P755" s="1"/>
      <c r="Q755"/>
      <c r="R755"/>
      <c r="S755"/>
      <c r="T755"/>
      <c r="U755"/>
      <c r="V755"/>
      <c r="W755"/>
      <c r="X755"/>
      <c r="Y755"/>
      <c r="Z755"/>
      <c r="AA755"/>
      <c r="AB755"/>
      <c r="AC755"/>
      <c r="AD755"/>
      <c r="AE755"/>
      <c r="AF755"/>
      <c r="AG755"/>
      <c r="AH755"/>
      <c r="AI755"/>
      <c r="AJ755"/>
      <c r="AK755"/>
      <c r="AL755"/>
      <c r="AM755"/>
      <c r="AN755"/>
    </row>
    <row r="756" spans="13:40">
      <c r="M756"/>
      <c r="N756" s="1"/>
      <c r="O756" s="1"/>
      <c r="P756" s="1"/>
      <c r="Q756"/>
      <c r="R756"/>
      <c r="S756"/>
      <c r="T756"/>
      <c r="U756"/>
      <c r="V756"/>
      <c r="W756"/>
      <c r="X756"/>
      <c r="Y756"/>
      <c r="Z756"/>
      <c r="AA756"/>
      <c r="AB756"/>
      <c r="AC756"/>
      <c r="AD756"/>
      <c r="AE756"/>
      <c r="AF756"/>
      <c r="AG756"/>
      <c r="AH756"/>
      <c r="AI756"/>
      <c r="AJ756"/>
      <c r="AK756"/>
      <c r="AL756"/>
      <c r="AM756"/>
      <c r="AN756"/>
    </row>
    <row r="757" spans="13:40">
      <c r="M757"/>
      <c r="N757" s="1"/>
      <c r="O757" s="1"/>
      <c r="P757" s="1"/>
      <c r="Q757"/>
      <c r="R757"/>
      <c r="S757"/>
      <c r="T757"/>
      <c r="U757"/>
      <c r="V757"/>
      <c r="W757"/>
      <c r="X757"/>
      <c r="Y757"/>
      <c r="Z757"/>
      <c r="AA757"/>
      <c r="AB757"/>
      <c r="AC757"/>
      <c r="AD757"/>
      <c r="AE757"/>
      <c r="AF757"/>
      <c r="AG757"/>
      <c r="AH757"/>
      <c r="AI757"/>
      <c r="AJ757"/>
      <c r="AK757"/>
      <c r="AL757"/>
      <c r="AM757"/>
      <c r="AN757"/>
    </row>
    <row r="758" spans="13:40">
      <c r="M758"/>
      <c r="N758" s="1"/>
      <c r="O758" s="1"/>
      <c r="P758" s="1"/>
      <c r="Q758"/>
      <c r="R758"/>
      <c r="S758"/>
      <c r="T758"/>
      <c r="U758"/>
      <c r="V758"/>
      <c r="W758"/>
      <c r="X758"/>
      <c r="Y758"/>
      <c r="Z758"/>
      <c r="AA758"/>
      <c r="AB758"/>
      <c r="AC758"/>
      <c r="AD758"/>
      <c r="AE758"/>
      <c r="AF758"/>
      <c r="AG758"/>
      <c r="AH758"/>
      <c r="AI758"/>
      <c r="AJ758"/>
      <c r="AK758"/>
      <c r="AL758"/>
      <c r="AM758"/>
      <c r="AN758"/>
    </row>
    <row r="759" spans="13:40">
      <c r="M759"/>
      <c r="N759" s="1"/>
      <c r="O759" s="1"/>
      <c r="P759" s="1"/>
      <c r="Q759"/>
      <c r="R759"/>
      <c r="S759"/>
      <c r="T759"/>
      <c r="U759"/>
      <c r="V759"/>
      <c r="W759"/>
      <c r="X759"/>
      <c r="Y759"/>
      <c r="Z759"/>
      <c r="AA759"/>
      <c r="AB759"/>
      <c r="AC759"/>
      <c r="AD759"/>
      <c r="AE759"/>
      <c r="AF759"/>
      <c r="AG759"/>
      <c r="AH759"/>
      <c r="AI759"/>
      <c r="AJ759"/>
      <c r="AK759"/>
      <c r="AL759"/>
      <c r="AM759"/>
      <c r="AN759"/>
    </row>
    <row r="760" spans="13:40">
      <c r="M760"/>
      <c r="N760" s="1"/>
      <c r="O760" s="1"/>
      <c r="P760" s="1"/>
      <c r="Q760"/>
      <c r="R760"/>
      <c r="S760"/>
      <c r="T760"/>
      <c r="U760"/>
      <c r="V760"/>
      <c r="W760"/>
      <c r="X760"/>
      <c r="Y760"/>
      <c r="Z760"/>
      <c r="AA760"/>
      <c r="AB760"/>
      <c r="AC760"/>
      <c r="AD760"/>
      <c r="AE760"/>
      <c r="AF760"/>
      <c r="AG760"/>
      <c r="AH760"/>
      <c r="AI760"/>
      <c r="AJ760"/>
      <c r="AK760"/>
      <c r="AL760"/>
      <c r="AM760"/>
      <c r="AN760"/>
    </row>
    <row r="761" spans="13:40">
      <c r="M761"/>
      <c r="N761" s="1"/>
      <c r="O761" s="1"/>
      <c r="P761" s="1"/>
      <c r="Q761"/>
      <c r="R761"/>
      <c r="S761"/>
      <c r="T761"/>
      <c r="U761"/>
      <c r="V761"/>
      <c r="W761"/>
      <c r="X761"/>
      <c r="Y761"/>
      <c r="Z761"/>
      <c r="AA761"/>
      <c r="AB761"/>
      <c r="AC761"/>
      <c r="AD761"/>
      <c r="AE761"/>
      <c r="AF761"/>
      <c r="AG761"/>
      <c r="AH761"/>
      <c r="AI761"/>
      <c r="AJ761"/>
      <c r="AK761"/>
      <c r="AL761"/>
      <c r="AM761"/>
      <c r="AN761"/>
    </row>
    <row r="762" spans="13:40">
      <c r="M762"/>
      <c r="N762" s="1"/>
      <c r="O762" s="1"/>
      <c r="P762" s="1"/>
      <c r="Q762"/>
      <c r="R762"/>
      <c r="S762"/>
      <c r="T762"/>
      <c r="U762"/>
      <c r="V762"/>
      <c r="W762"/>
      <c r="X762"/>
      <c r="Y762"/>
      <c r="Z762"/>
      <c r="AA762"/>
      <c r="AB762"/>
      <c r="AC762"/>
      <c r="AD762"/>
      <c r="AE762"/>
      <c r="AF762"/>
      <c r="AG762"/>
      <c r="AH762"/>
      <c r="AI762"/>
      <c r="AJ762"/>
      <c r="AK762"/>
      <c r="AL762"/>
      <c r="AM762"/>
      <c r="AN762"/>
    </row>
    <row r="763" spans="13:40">
      <c r="M763"/>
      <c r="N763" s="1"/>
      <c r="O763" s="1"/>
      <c r="P763" s="1"/>
      <c r="Q763"/>
      <c r="R763"/>
      <c r="S763"/>
      <c r="T763"/>
      <c r="U763"/>
      <c r="V763"/>
      <c r="W763"/>
      <c r="X763"/>
      <c r="Y763"/>
      <c r="Z763"/>
      <c r="AA763"/>
      <c r="AB763"/>
      <c r="AC763"/>
      <c r="AD763"/>
      <c r="AE763"/>
      <c r="AF763"/>
      <c r="AG763"/>
      <c r="AH763"/>
      <c r="AI763"/>
      <c r="AJ763"/>
      <c r="AK763"/>
      <c r="AL763"/>
      <c r="AM763"/>
      <c r="AN763"/>
    </row>
    <row r="764" spans="13:40">
      <c r="M764"/>
      <c r="N764" s="1"/>
      <c r="O764" s="1"/>
      <c r="P764" s="1"/>
      <c r="Q764"/>
      <c r="R764"/>
      <c r="S764"/>
      <c r="T764"/>
      <c r="U764"/>
      <c r="V764"/>
      <c r="W764"/>
      <c r="X764"/>
      <c r="Y764"/>
      <c r="Z764"/>
      <c r="AA764"/>
      <c r="AB764"/>
      <c r="AC764"/>
      <c r="AD764"/>
      <c r="AE764"/>
      <c r="AF764"/>
      <c r="AG764"/>
      <c r="AH764"/>
      <c r="AI764"/>
      <c r="AJ764"/>
      <c r="AK764"/>
      <c r="AL764"/>
      <c r="AM764"/>
      <c r="AN764"/>
    </row>
    <row r="765" spans="13:40">
      <c r="M765"/>
      <c r="N765" s="1"/>
      <c r="O765" s="1"/>
      <c r="P765" s="1"/>
      <c r="Q765"/>
      <c r="R765"/>
      <c r="S765"/>
      <c r="T765"/>
      <c r="U765"/>
      <c r="V765"/>
      <c r="W765"/>
      <c r="X765"/>
      <c r="Y765"/>
      <c r="Z765"/>
      <c r="AA765"/>
      <c r="AB765"/>
      <c r="AC765"/>
      <c r="AD765"/>
      <c r="AE765"/>
      <c r="AF765"/>
      <c r="AG765"/>
      <c r="AH765"/>
      <c r="AI765"/>
      <c r="AJ765"/>
      <c r="AK765"/>
      <c r="AL765"/>
      <c r="AM765"/>
      <c r="AN765"/>
    </row>
    <row r="766" spans="13:40">
      <c r="M766"/>
      <c r="N766" s="1"/>
      <c r="O766" s="1"/>
      <c r="P766" s="1"/>
      <c r="Q766"/>
      <c r="R766"/>
      <c r="S766"/>
      <c r="T766"/>
      <c r="U766"/>
      <c r="V766"/>
      <c r="W766"/>
      <c r="X766"/>
      <c r="Y766"/>
      <c r="Z766"/>
      <c r="AA766"/>
      <c r="AB766"/>
      <c r="AC766"/>
      <c r="AD766"/>
      <c r="AE766"/>
      <c r="AF766"/>
      <c r="AG766"/>
      <c r="AH766"/>
      <c r="AI766"/>
      <c r="AJ766"/>
      <c r="AK766"/>
      <c r="AL766"/>
      <c r="AM766"/>
      <c r="AN766"/>
    </row>
    <row r="767" spans="13:40">
      <c r="M767"/>
      <c r="N767" s="1"/>
      <c r="O767" s="1"/>
      <c r="P767" s="1"/>
      <c r="Q767"/>
      <c r="R767"/>
      <c r="S767"/>
      <c r="T767"/>
      <c r="U767"/>
      <c r="V767"/>
      <c r="W767"/>
      <c r="X767"/>
      <c r="Y767"/>
      <c r="Z767"/>
      <c r="AA767"/>
      <c r="AB767"/>
      <c r="AC767"/>
      <c r="AD767"/>
      <c r="AE767"/>
      <c r="AF767"/>
      <c r="AG767"/>
      <c r="AH767"/>
      <c r="AI767"/>
      <c r="AJ767"/>
      <c r="AK767"/>
      <c r="AL767"/>
      <c r="AM767"/>
      <c r="AN767"/>
    </row>
    <row r="768" spans="13:40">
      <c r="M768"/>
      <c r="N768" s="1"/>
      <c r="O768" s="1"/>
      <c r="P768" s="1"/>
      <c r="Q768"/>
      <c r="R768"/>
      <c r="S768"/>
      <c r="T768"/>
      <c r="U768"/>
      <c r="V768"/>
      <c r="W768"/>
      <c r="X768"/>
      <c r="Y768"/>
      <c r="Z768"/>
      <c r="AA768"/>
      <c r="AB768"/>
      <c r="AC768"/>
      <c r="AD768"/>
      <c r="AE768"/>
      <c r="AF768"/>
      <c r="AG768"/>
      <c r="AH768"/>
      <c r="AI768"/>
      <c r="AJ768"/>
      <c r="AK768"/>
      <c r="AL768"/>
      <c r="AM768"/>
      <c r="AN768"/>
    </row>
    <row r="769" spans="13:40">
      <c r="M769"/>
      <c r="N769" s="1"/>
      <c r="O769" s="1"/>
      <c r="P769" s="1"/>
      <c r="Q769"/>
      <c r="R769"/>
      <c r="S769"/>
      <c r="T769"/>
      <c r="U769"/>
      <c r="V769"/>
      <c r="W769"/>
      <c r="X769"/>
      <c r="Y769"/>
      <c r="Z769"/>
      <c r="AA769"/>
      <c r="AB769"/>
      <c r="AC769"/>
      <c r="AD769"/>
      <c r="AE769"/>
      <c r="AF769"/>
      <c r="AG769"/>
      <c r="AH769"/>
      <c r="AI769"/>
      <c r="AJ769"/>
      <c r="AK769"/>
      <c r="AL769"/>
      <c r="AM769"/>
      <c r="AN769"/>
    </row>
    <row r="770" spans="13:40">
      <c r="M770"/>
      <c r="N770" s="1"/>
      <c r="O770" s="1"/>
      <c r="P770" s="1"/>
      <c r="Q770"/>
      <c r="R770"/>
      <c r="S770"/>
      <c r="T770"/>
      <c r="U770"/>
      <c r="V770"/>
      <c r="W770"/>
      <c r="X770"/>
      <c r="Y770"/>
      <c r="Z770"/>
      <c r="AA770"/>
      <c r="AB770"/>
      <c r="AC770"/>
      <c r="AD770"/>
      <c r="AE770"/>
      <c r="AF770"/>
      <c r="AG770"/>
      <c r="AH770"/>
      <c r="AI770"/>
      <c r="AJ770"/>
      <c r="AK770"/>
      <c r="AL770"/>
      <c r="AM770"/>
      <c r="AN770"/>
    </row>
    <row r="771" spans="13:40">
      <c r="M771"/>
      <c r="N771" s="1"/>
      <c r="O771" s="1"/>
      <c r="P771" s="1"/>
      <c r="Q771"/>
      <c r="R771"/>
      <c r="S771"/>
      <c r="T771"/>
      <c r="U771"/>
      <c r="V771"/>
      <c r="W771"/>
      <c r="X771"/>
      <c r="Y771"/>
      <c r="Z771"/>
      <c r="AA771"/>
      <c r="AB771"/>
      <c r="AC771"/>
      <c r="AD771"/>
      <c r="AE771"/>
      <c r="AF771"/>
      <c r="AG771"/>
      <c r="AH771"/>
      <c r="AI771"/>
      <c r="AJ771"/>
      <c r="AK771"/>
      <c r="AL771"/>
      <c r="AM771"/>
      <c r="AN771"/>
    </row>
    <row r="772" spans="13:40">
      <c r="M772"/>
      <c r="N772" s="1"/>
      <c r="O772" s="1"/>
      <c r="P772" s="1"/>
      <c r="Q772"/>
      <c r="R772"/>
      <c r="S772"/>
      <c r="T772"/>
      <c r="U772"/>
      <c r="V772"/>
      <c r="W772"/>
      <c r="X772"/>
      <c r="Y772"/>
      <c r="Z772"/>
      <c r="AA772"/>
      <c r="AB772"/>
      <c r="AC772"/>
      <c r="AD772"/>
      <c r="AE772"/>
      <c r="AF772"/>
      <c r="AG772"/>
      <c r="AH772"/>
      <c r="AI772"/>
      <c r="AJ772"/>
      <c r="AK772"/>
      <c r="AL772"/>
      <c r="AM772"/>
      <c r="AN772"/>
    </row>
    <row r="773" spans="13:40">
      <c r="M773"/>
      <c r="N773" s="1"/>
      <c r="O773" s="1"/>
      <c r="P773" s="1"/>
      <c r="Q773"/>
      <c r="R773"/>
      <c r="S773"/>
      <c r="T773"/>
      <c r="U773"/>
      <c r="V773"/>
      <c r="W773"/>
      <c r="X773"/>
      <c r="Y773"/>
      <c r="Z773"/>
      <c r="AA773"/>
      <c r="AB773"/>
      <c r="AC773"/>
      <c r="AD773"/>
      <c r="AE773"/>
      <c r="AF773"/>
      <c r="AG773"/>
      <c r="AH773"/>
      <c r="AI773"/>
      <c r="AJ773"/>
      <c r="AK773"/>
      <c r="AL773"/>
      <c r="AM773"/>
      <c r="AN773"/>
    </row>
    <row r="774" spans="13:40">
      <c r="M774"/>
      <c r="N774" s="1"/>
      <c r="O774" s="1"/>
      <c r="P774" s="1"/>
      <c r="Q774"/>
      <c r="R774"/>
      <c r="S774"/>
      <c r="T774"/>
      <c r="U774"/>
      <c r="V774"/>
      <c r="W774"/>
      <c r="X774"/>
      <c r="Y774"/>
      <c r="Z774"/>
      <c r="AA774"/>
      <c r="AB774"/>
      <c r="AC774"/>
      <c r="AD774"/>
      <c r="AE774"/>
      <c r="AF774"/>
      <c r="AG774"/>
      <c r="AH774"/>
      <c r="AI774"/>
      <c r="AJ774"/>
      <c r="AK774"/>
      <c r="AL774"/>
      <c r="AM774"/>
      <c r="AN774"/>
    </row>
    <row r="775" spans="13:40">
      <c r="M775"/>
      <c r="N775" s="1"/>
      <c r="O775" s="1"/>
      <c r="P775" s="1"/>
      <c r="Q775"/>
      <c r="R775"/>
      <c r="S775"/>
      <c r="T775"/>
      <c r="U775"/>
      <c r="V775"/>
      <c r="W775"/>
      <c r="X775"/>
      <c r="Y775"/>
      <c r="Z775"/>
      <c r="AA775"/>
      <c r="AB775"/>
      <c r="AC775"/>
      <c r="AD775"/>
      <c r="AE775"/>
      <c r="AF775"/>
      <c r="AG775"/>
      <c r="AH775"/>
      <c r="AI775"/>
      <c r="AJ775"/>
      <c r="AK775"/>
      <c r="AL775"/>
      <c r="AM775"/>
      <c r="AN775"/>
    </row>
    <row r="776" spans="13:40">
      <c r="M776"/>
      <c r="N776" s="1"/>
      <c r="O776" s="1"/>
      <c r="P776" s="1"/>
      <c r="Q776"/>
      <c r="R776"/>
      <c r="S776"/>
      <c r="T776"/>
      <c r="U776"/>
      <c r="V776"/>
      <c r="W776"/>
      <c r="X776"/>
      <c r="Y776"/>
      <c r="Z776"/>
      <c r="AA776"/>
      <c r="AB776"/>
      <c r="AC776"/>
      <c r="AD776"/>
      <c r="AE776"/>
      <c r="AF776"/>
      <c r="AG776"/>
      <c r="AH776"/>
      <c r="AI776"/>
      <c r="AJ776"/>
      <c r="AK776"/>
      <c r="AL776"/>
      <c r="AM776"/>
      <c r="AN776"/>
    </row>
    <row r="777" spans="13:40">
      <c r="M777"/>
      <c r="N777" s="1"/>
      <c r="O777" s="1"/>
      <c r="P777" s="1"/>
      <c r="Q777"/>
      <c r="R777"/>
      <c r="S777"/>
      <c r="T777"/>
      <c r="U777"/>
      <c r="V777"/>
      <c r="W777"/>
      <c r="X777"/>
      <c r="Y777"/>
      <c r="Z777"/>
      <c r="AA777"/>
      <c r="AB777"/>
      <c r="AC777"/>
      <c r="AD777"/>
      <c r="AE777"/>
      <c r="AF777"/>
      <c r="AG777"/>
      <c r="AH777"/>
      <c r="AI777"/>
      <c r="AJ777"/>
      <c r="AK777"/>
      <c r="AL777"/>
      <c r="AM777"/>
      <c r="AN777"/>
    </row>
    <row r="778" spans="13:40">
      <c r="M778"/>
      <c r="N778" s="1"/>
      <c r="O778" s="1"/>
      <c r="P778" s="1"/>
      <c r="Q778"/>
      <c r="R778"/>
      <c r="S778"/>
      <c r="T778"/>
      <c r="U778"/>
      <c r="V778"/>
      <c r="W778"/>
      <c r="X778"/>
      <c r="Y778"/>
      <c r="Z778"/>
      <c r="AA778"/>
      <c r="AB778"/>
      <c r="AC778"/>
      <c r="AD778"/>
      <c r="AE778"/>
      <c r="AF778"/>
      <c r="AG778"/>
      <c r="AH778"/>
      <c r="AI778"/>
      <c r="AJ778"/>
      <c r="AK778"/>
      <c r="AL778"/>
      <c r="AM778"/>
      <c r="AN778"/>
    </row>
    <row r="779" spans="13:40">
      <c r="M779"/>
      <c r="N779" s="1"/>
      <c r="O779" s="1"/>
      <c r="P779" s="1"/>
      <c r="Q779"/>
      <c r="R779"/>
      <c r="S779"/>
      <c r="T779"/>
      <c r="U779"/>
      <c r="V779"/>
      <c r="W779"/>
      <c r="X779"/>
      <c r="Y779"/>
      <c r="Z779"/>
      <c r="AA779"/>
      <c r="AB779"/>
      <c r="AC779"/>
      <c r="AD779"/>
      <c r="AE779"/>
      <c r="AF779"/>
      <c r="AG779"/>
      <c r="AH779"/>
      <c r="AI779"/>
      <c r="AJ779"/>
      <c r="AK779"/>
      <c r="AL779"/>
      <c r="AM779"/>
      <c r="AN779"/>
    </row>
    <row r="780" spans="13:40">
      <c r="M780"/>
      <c r="N780" s="1"/>
      <c r="O780" s="1"/>
      <c r="P780" s="1"/>
      <c r="Q780"/>
      <c r="R780"/>
      <c r="S780"/>
      <c r="T780"/>
      <c r="U780"/>
      <c r="V780"/>
      <c r="W780"/>
      <c r="X780"/>
      <c r="Y780"/>
      <c r="Z780"/>
      <c r="AA780"/>
      <c r="AB780"/>
      <c r="AC780"/>
      <c r="AD780"/>
      <c r="AE780"/>
      <c r="AF780"/>
      <c r="AG780"/>
      <c r="AH780"/>
      <c r="AI780"/>
      <c r="AJ780"/>
      <c r="AK780"/>
      <c r="AL780"/>
      <c r="AM780"/>
      <c r="AN780"/>
    </row>
    <row r="781" spans="13:40">
      <c r="M781"/>
      <c r="N781" s="1"/>
      <c r="O781" s="1"/>
      <c r="P781" s="1"/>
      <c r="Q781"/>
      <c r="R781"/>
      <c r="S781"/>
      <c r="T781"/>
      <c r="U781"/>
      <c r="V781"/>
      <c r="W781"/>
      <c r="X781"/>
      <c r="Y781"/>
      <c r="Z781"/>
      <c r="AA781"/>
      <c r="AB781"/>
      <c r="AC781"/>
      <c r="AD781"/>
      <c r="AE781"/>
      <c r="AF781"/>
      <c r="AG781"/>
      <c r="AH781"/>
      <c r="AI781"/>
      <c r="AJ781"/>
      <c r="AK781"/>
      <c r="AL781"/>
      <c r="AM781"/>
      <c r="AN781"/>
    </row>
    <row r="782" spans="13:40">
      <c r="M782"/>
      <c r="N782" s="1"/>
      <c r="O782" s="1"/>
      <c r="P782" s="1"/>
      <c r="Q782"/>
      <c r="R782"/>
      <c r="S782"/>
      <c r="T782"/>
      <c r="U782"/>
      <c r="V782"/>
      <c r="W782"/>
      <c r="X782"/>
      <c r="Y782"/>
      <c r="Z782"/>
      <c r="AA782"/>
      <c r="AB782"/>
      <c r="AC782"/>
      <c r="AD782"/>
      <c r="AE782"/>
      <c r="AF782"/>
      <c r="AG782"/>
      <c r="AH782"/>
      <c r="AI782"/>
      <c r="AJ782"/>
      <c r="AK782"/>
      <c r="AL782"/>
      <c r="AM782"/>
      <c r="AN782"/>
    </row>
    <row r="783" spans="13:40">
      <c r="M783"/>
      <c r="N783" s="1"/>
      <c r="O783" s="1"/>
      <c r="P783" s="1"/>
      <c r="Q783"/>
      <c r="R783"/>
      <c r="S783"/>
      <c r="T783"/>
      <c r="U783"/>
      <c r="V783"/>
      <c r="W783"/>
      <c r="X783"/>
      <c r="Y783"/>
      <c r="Z783"/>
      <c r="AA783"/>
      <c r="AB783"/>
      <c r="AC783"/>
      <c r="AD783"/>
      <c r="AE783"/>
      <c r="AF783"/>
      <c r="AG783"/>
      <c r="AH783"/>
      <c r="AI783"/>
      <c r="AJ783"/>
      <c r="AK783"/>
      <c r="AL783"/>
      <c r="AM783"/>
      <c r="AN783"/>
    </row>
    <row r="784" spans="13:40">
      <c r="M784"/>
      <c r="N784" s="1"/>
      <c r="O784" s="1"/>
      <c r="P784" s="1"/>
      <c r="Q784"/>
      <c r="R784"/>
      <c r="S784"/>
      <c r="T784"/>
      <c r="U784"/>
      <c r="V784"/>
      <c r="W784"/>
      <c r="X784"/>
      <c r="Y784"/>
      <c r="Z784"/>
      <c r="AA784"/>
      <c r="AB784"/>
      <c r="AC784"/>
      <c r="AD784"/>
      <c r="AE784"/>
      <c r="AF784"/>
      <c r="AG784"/>
      <c r="AH784"/>
      <c r="AI784"/>
      <c r="AJ784"/>
      <c r="AK784"/>
      <c r="AL784"/>
      <c r="AM784"/>
      <c r="AN784"/>
    </row>
    <row r="785" spans="13:40">
      <c r="M785"/>
      <c r="N785" s="1"/>
      <c r="O785" s="1"/>
      <c r="P785" s="1"/>
      <c r="Q785"/>
      <c r="R785"/>
      <c r="S785"/>
      <c r="T785"/>
      <c r="U785"/>
      <c r="V785"/>
      <c r="W785"/>
      <c r="X785"/>
      <c r="Y785"/>
      <c r="Z785"/>
      <c r="AA785"/>
      <c r="AB785"/>
      <c r="AC785"/>
      <c r="AD785"/>
      <c r="AE785"/>
      <c r="AF785"/>
      <c r="AG785"/>
      <c r="AH785"/>
      <c r="AI785"/>
      <c r="AJ785"/>
      <c r="AK785"/>
      <c r="AL785"/>
      <c r="AM785"/>
      <c r="AN785"/>
    </row>
    <row r="786" spans="13:40">
      <c r="M786"/>
      <c r="N786" s="1"/>
      <c r="O786" s="1"/>
      <c r="P786" s="1"/>
      <c r="Q786"/>
      <c r="R786"/>
      <c r="S786"/>
      <c r="T786"/>
      <c r="U786"/>
      <c r="V786"/>
      <c r="W786"/>
      <c r="X786"/>
      <c r="Y786"/>
      <c r="Z786"/>
      <c r="AA786"/>
      <c r="AB786"/>
      <c r="AC786"/>
      <c r="AD786"/>
      <c r="AE786"/>
      <c r="AF786"/>
      <c r="AG786"/>
      <c r="AH786"/>
      <c r="AI786"/>
      <c r="AJ786"/>
      <c r="AK786"/>
      <c r="AL786"/>
      <c r="AM786"/>
      <c r="AN786"/>
    </row>
    <row r="787" spans="13:40">
      <c r="M787"/>
      <c r="N787" s="1"/>
      <c r="O787" s="1"/>
      <c r="P787" s="1"/>
      <c r="Q787"/>
      <c r="R787"/>
      <c r="S787"/>
      <c r="T787"/>
      <c r="U787"/>
      <c r="V787"/>
      <c r="W787"/>
      <c r="X787"/>
      <c r="Y787"/>
      <c r="Z787"/>
      <c r="AA787"/>
      <c r="AB787"/>
      <c r="AC787"/>
      <c r="AD787"/>
      <c r="AE787"/>
      <c r="AF787"/>
      <c r="AG787"/>
      <c r="AH787"/>
      <c r="AI787"/>
      <c r="AJ787"/>
      <c r="AK787"/>
      <c r="AL787"/>
      <c r="AM787"/>
      <c r="AN787"/>
    </row>
    <row r="788" spans="13:40">
      <c r="M788"/>
      <c r="N788" s="1"/>
      <c r="O788" s="1"/>
      <c r="P788" s="1"/>
      <c r="Q788"/>
      <c r="R788"/>
      <c r="S788"/>
      <c r="T788"/>
      <c r="U788"/>
      <c r="V788"/>
      <c r="W788"/>
      <c r="X788"/>
      <c r="Y788"/>
      <c r="Z788"/>
      <c r="AA788"/>
      <c r="AB788"/>
      <c r="AC788"/>
      <c r="AD788"/>
      <c r="AE788"/>
      <c r="AF788"/>
      <c r="AG788"/>
      <c r="AH788"/>
      <c r="AI788"/>
      <c r="AJ788"/>
      <c r="AK788"/>
      <c r="AL788"/>
      <c r="AM788"/>
      <c r="AN788"/>
    </row>
    <row r="789" spans="13:40">
      <c r="M789"/>
      <c r="N789" s="1"/>
      <c r="O789" s="1"/>
      <c r="P789" s="1"/>
      <c r="Q789"/>
      <c r="R789"/>
      <c r="S789"/>
      <c r="T789"/>
      <c r="U789"/>
      <c r="V789"/>
      <c r="W789"/>
      <c r="X789"/>
      <c r="Y789"/>
      <c r="Z789"/>
      <c r="AA789"/>
      <c r="AB789"/>
      <c r="AC789"/>
      <c r="AD789"/>
      <c r="AE789"/>
      <c r="AF789"/>
      <c r="AG789"/>
      <c r="AH789"/>
      <c r="AI789"/>
      <c r="AJ789"/>
      <c r="AK789"/>
      <c r="AL789"/>
      <c r="AM789"/>
      <c r="AN789"/>
    </row>
    <row r="790" spans="13:40">
      <c r="M790"/>
      <c r="N790" s="1"/>
      <c r="O790" s="1"/>
      <c r="P790" s="1"/>
      <c r="Q790"/>
      <c r="R790"/>
      <c r="S790"/>
      <c r="T790"/>
      <c r="U790"/>
      <c r="V790"/>
      <c r="W790"/>
      <c r="X790"/>
      <c r="Y790"/>
      <c r="Z790"/>
      <c r="AA790"/>
      <c r="AB790"/>
      <c r="AC790"/>
      <c r="AD790"/>
      <c r="AE790"/>
      <c r="AF790"/>
      <c r="AG790"/>
      <c r="AH790"/>
      <c r="AI790"/>
      <c r="AJ790"/>
      <c r="AK790"/>
      <c r="AL790"/>
      <c r="AM790"/>
      <c r="AN790"/>
    </row>
    <row r="791" spans="13:40">
      <c r="M791"/>
      <c r="N791" s="1"/>
      <c r="O791" s="1"/>
      <c r="P791" s="1"/>
      <c r="Q791"/>
      <c r="R791"/>
      <c r="S791"/>
      <c r="T791"/>
      <c r="U791"/>
      <c r="V791"/>
      <c r="W791"/>
      <c r="X791"/>
      <c r="Y791"/>
      <c r="Z791"/>
      <c r="AA791"/>
      <c r="AB791"/>
      <c r="AC791"/>
      <c r="AD791"/>
      <c r="AE791"/>
      <c r="AF791"/>
      <c r="AG791"/>
      <c r="AH791"/>
      <c r="AI791"/>
      <c r="AJ791"/>
      <c r="AK791"/>
      <c r="AL791"/>
      <c r="AM791"/>
      <c r="AN791"/>
    </row>
    <row r="792" spans="13:40">
      <c r="M792"/>
      <c r="N792" s="1"/>
      <c r="O792" s="1"/>
      <c r="P792" s="1"/>
      <c r="Q792"/>
      <c r="R792"/>
      <c r="S792"/>
      <c r="T792"/>
      <c r="U792"/>
      <c r="V792"/>
      <c r="W792"/>
      <c r="X792"/>
      <c r="Y792"/>
      <c r="Z792"/>
      <c r="AA792"/>
      <c r="AB792"/>
      <c r="AC792"/>
      <c r="AD792"/>
      <c r="AE792"/>
      <c r="AF792"/>
      <c r="AG792"/>
      <c r="AH792"/>
      <c r="AI792"/>
      <c r="AJ792"/>
      <c r="AK792"/>
      <c r="AL792"/>
      <c r="AM792"/>
      <c r="AN792"/>
    </row>
    <row r="793" spans="13:40">
      <c r="M793"/>
      <c r="N793" s="1"/>
      <c r="O793" s="1"/>
      <c r="P793" s="1"/>
      <c r="Q793"/>
      <c r="R793"/>
      <c r="S793"/>
      <c r="T793"/>
      <c r="U793"/>
      <c r="V793"/>
      <c r="W793"/>
      <c r="X793"/>
      <c r="Y793"/>
      <c r="Z793"/>
      <c r="AA793"/>
      <c r="AB793"/>
      <c r="AC793"/>
      <c r="AD793"/>
      <c r="AE793"/>
      <c r="AF793"/>
      <c r="AG793"/>
      <c r="AH793"/>
      <c r="AI793"/>
      <c r="AJ793"/>
      <c r="AK793"/>
      <c r="AL793"/>
      <c r="AM793"/>
      <c r="AN793"/>
    </row>
    <row r="794" spans="13:40">
      <c r="M794"/>
      <c r="N794" s="1"/>
      <c r="O794" s="1"/>
      <c r="P794" s="1"/>
      <c r="Q794"/>
      <c r="R794"/>
      <c r="S794"/>
      <c r="T794"/>
      <c r="U794"/>
      <c r="V794"/>
      <c r="W794"/>
      <c r="X794"/>
      <c r="Y794"/>
      <c r="Z794"/>
      <c r="AA794"/>
      <c r="AB794"/>
      <c r="AC794"/>
      <c r="AD794"/>
      <c r="AE794"/>
      <c r="AF794"/>
      <c r="AG794"/>
      <c r="AH794"/>
      <c r="AI794"/>
      <c r="AJ794"/>
      <c r="AK794"/>
      <c r="AL794"/>
      <c r="AM794"/>
      <c r="AN794"/>
    </row>
    <row r="795" spans="13:40">
      <c r="M795"/>
      <c r="N795" s="1"/>
      <c r="O795" s="1"/>
      <c r="P795" s="1"/>
      <c r="Q795"/>
      <c r="R795"/>
      <c r="S795"/>
      <c r="T795"/>
      <c r="U795"/>
      <c r="V795"/>
      <c r="W795"/>
      <c r="X795"/>
      <c r="Y795"/>
      <c r="Z795"/>
      <c r="AA795"/>
      <c r="AB795"/>
      <c r="AC795"/>
      <c r="AD795"/>
      <c r="AE795"/>
      <c r="AF795"/>
      <c r="AG795"/>
      <c r="AH795"/>
      <c r="AI795"/>
      <c r="AJ795"/>
      <c r="AK795"/>
      <c r="AL795"/>
      <c r="AM795"/>
      <c r="AN795"/>
    </row>
    <row r="796" spans="13:40">
      <c r="M796"/>
      <c r="N796" s="1"/>
      <c r="O796" s="1"/>
      <c r="P796" s="1"/>
      <c r="Q796"/>
      <c r="R796"/>
      <c r="S796"/>
      <c r="T796"/>
      <c r="U796"/>
      <c r="V796"/>
      <c r="W796"/>
      <c r="X796"/>
      <c r="Y796"/>
      <c r="Z796"/>
      <c r="AA796"/>
      <c r="AB796"/>
      <c r="AC796"/>
      <c r="AD796"/>
      <c r="AE796"/>
      <c r="AF796"/>
      <c r="AG796"/>
      <c r="AH796"/>
      <c r="AI796"/>
      <c r="AJ796"/>
      <c r="AK796"/>
      <c r="AL796"/>
      <c r="AM796"/>
      <c r="AN796"/>
    </row>
    <row r="797" spans="13:40">
      <c r="M797"/>
      <c r="N797" s="1"/>
      <c r="O797" s="1"/>
      <c r="P797" s="1"/>
      <c r="Q797"/>
      <c r="R797"/>
      <c r="S797"/>
      <c r="T797"/>
      <c r="U797"/>
      <c r="V797"/>
      <c r="W797"/>
      <c r="X797"/>
      <c r="Y797"/>
      <c r="Z797"/>
      <c r="AA797"/>
      <c r="AB797"/>
      <c r="AC797"/>
      <c r="AD797"/>
      <c r="AE797"/>
      <c r="AF797"/>
      <c r="AG797"/>
      <c r="AH797"/>
      <c r="AI797"/>
      <c r="AJ797"/>
      <c r="AK797"/>
      <c r="AL797"/>
      <c r="AM797"/>
      <c r="AN797"/>
    </row>
    <row r="798" spans="13:40">
      <c r="M798"/>
      <c r="N798" s="1"/>
      <c r="O798" s="1"/>
      <c r="P798" s="1"/>
      <c r="Q798"/>
      <c r="R798"/>
      <c r="S798"/>
      <c r="T798"/>
      <c r="U798"/>
      <c r="V798"/>
      <c r="W798"/>
      <c r="X798"/>
      <c r="Y798"/>
      <c r="Z798"/>
      <c r="AA798"/>
      <c r="AB798"/>
      <c r="AC798"/>
      <c r="AD798"/>
      <c r="AE798"/>
      <c r="AF798"/>
      <c r="AG798"/>
      <c r="AH798"/>
      <c r="AI798"/>
      <c r="AJ798"/>
      <c r="AK798"/>
      <c r="AL798"/>
      <c r="AM798"/>
      <c r="AN798"/>
    </row>
    <row r="799" spans="13:40">
      <c r="M799"/>
      <c r="N799" s="1"/>
      <c r="O799" s="1"/>
      <c r="P799" s="1"/>
      <c r="Q799"/>
      <c r="R799"/>
      <c r="S799"/>
      <c r="T799"/>
      <c r="U799"/>
      <c r="V799"/>
      <c r="W799"/>
      <c r="X799"/>
      <c r="Y799"/>
      <c r="Z799"/>
      <c r="AA799"/>
      <c r="AB799"/>
      <c r="AC799"/>
      <c r="AD799"/>
      <c r="AE799"/>
      <c r="AF799"/>
      <c r="AG799"/>
      <c r="AH799"/>
      <c r="AI799"/>
      <c r="AJ799"/>
      <c r="AK799"/>
      <c r="AL799"/>
      <c r="AM799"/>
      <c r="AN799"/>
    </row>
    <row r="800" spans="13:40">
      <c r="M800"/>
      <c r="N800" s="1"/>
      <c r="O800" s="1"/>
      <c r="P800" s="1"/>
      <c r="Q800"/>
      <c r="R800"/>
      <c r="S800"/>
      <c r="T800"/>
      <c r="U800"/>
      <c r="V800"/>
      <c r="W800"/>
      <c r="X800"/>
      <c r="Y800"/>
      <c r="Z800"/>
      <c r="AA800"/>
      <c r="AB800"/>
      <c r="AC800"/>
      <c r="AD800"/>
      <c r="AE800"/>
      <c r="AF800"/>
      <c r="AG800"/>
      <c r="AH800"/>
      <c r="AI800"/>
      <c r="AJ800"/>
      <c r="AK800"/>
      <c r="AL800"/>
      <c r="AM800"/>
      <c r="AN800"/>
    </row>
    <row r="801" spans="13:40">
      <c r="M801"/>
      <c r="N801" s="1"/>
      <c r="O801" s="1"/>
      <c r="P801" s="1"/>
      <c r="Q801"/>
      <c r="R801"/>
      <c r="S801"/>
      <c r="T801"/>
      <c r="U801"/>
      <c r="V801"/>
      <c r="W801"/>
      <c r="X801"/>
      <c r="Y801"/>
      <c r="Z801"/>
      <c r="AA801"/>
      <c r="AB801"/>
      <c r="AC801"/>
      <c r="AD801"/>
      <c r="AE801"/>
      <c r="AF801"/>
      <c r="AG801"/>
      <c r="AH801"/>
      <c r="AI801"/>
      <c r="AJ801"/>
      <c r="AK801"/>
      <c r="AL801"/>
      <c r="AM801"/>
      <c r="AN801"/>
    </row>
    <row r="802" spans="13:40">
      <c r="M802"/>
      <c r="N802" s="1"/>
      <c r="O802" s="1"/>
      <c r="P802" s="1"/>
      <c r="Q802"/>
      <c r="R802"/>
      <c r="S802"/>
      <c r="T802"/>
      <c r="U802"/>
      <c r="V802"/>
      <c r="W802"/>
      <c r="X802"/>
      <c r="Y802"/>
      <c r="Z802"/>
      <c r="AA802"/>
      <c r="AB802"/>
      <c r="AC802"/>
      <c r="AD802"/>
      <c r="AE802"/>
      <c r="AF802"/>
      <c r="AG802"/>
      <c r="AH802"/>
      <c r="AI802"/>
      <c r="AJ802"/>
      <c r="AK802"/>
      <c r="AL802"/>
      <c r="AM802"/>
      <c r="AN802"/>
    </row>
    <row r="803" spans="13:40">
      <c r="M803"/>
      <c r="N803" s="1"/>
      <c r="O803" s="1"/>
      <c r="P803" s="1"/>
      <c r="Q803"/>
      <c r="R803"/>
      <c r="S803"/>
      <c r="T803"/>
      <c r="U803"/>
      <c r="V803"/>
      <c r="W803"/>
      <c r="X803"/>
      <c r="Y803"/>
      <c r="Z803"/>
      <c r="AA803"/>
      <c r="AB803"/>
      <c r="AC803"/>
      <c r="AD803"/>
      <c r="AE803"/>
      <c r="AF803"/>
      <c r="AG803"/>
      <c r="AH803"/>
      <c r="AI803"/>
      <c r="AJ803"/>
      <c r="AK803"/>
      <c r="AL803"/>
      <c r="AM803"/>
      <c r="AN803"/>
    </row>
    <row r="804" spans="13:40">
      <c r="M804"/>
      <c r="N804" s="1"/>
      <c r="O804" s="1"/>
      <c r="P804" s="1"/>
      <c r="Q804"/>
      <c r="R804"/>
      <c r="S804"/>
      <c r="T804"/>
      <c r="U804"/>
      <c r="V804"/>
      <c r="W804"/>
      <c r="X804"/>
      <c r="Y804"/>
      <c r="Z804"/>
      <c r="AA804"/>
      <c r="AB804"/>
      <c r="AC804"/>
      <c r="AD804"/>
      <c r="AE804"/>
      <c r="AF804"/>
      <c r="AG804"/>
      <c r="AH804"/>
      <c r="AI804"/>
      <c r="AJ804"/>
      <c r="AK804"/>
      <c r="AL804"/>
      <c r="AM804"/>
      <c r="AN804"/>
    </row>
    <row r="805" spans="13:40">
      <c r="M805"/>
      <c r="N805" s="1"/>
      <c r="O805" s="1"/>
      <c r="P805" s="1"/>
      <c r="Q805"/>
      <c r="R805"/>
      <c r="S805"/>
      <c r="T805"/>
      <c r="U805"/>
      <c r="V805"/>
      <c r="W805"/>
      <c r="X805"/>
      <c r="Y805"/>
      <c r="Z805"/>
      <c r="AA805"/>
      <c r="AB805"/>
      <c r="AC805"/>
      <c r="AD805"/>
      <c r="AE805"/>
      <c r="AF805"/>
      <c r="AG805"/>
      <c r="AH805"/>
      <c r="AI805"/>
      <c r="AJ805"/>
      <c r="AK805"/>
      <c r="AL805"/>
      <c r="AM805"/>
      <c r="AN805"/>
    </row>
    <row r="806" spans="13:40">
      <c r="M806"/>
      <c r="N806" s="1"/>
      <c r="O806" s="1"/>
      <c r="P806" s="1"/>
      <c r="Q806"/>
      <c r="R806"/>
      <c r="S806"/>
      <c r="T806"/>
      <c r="U806"/>
      <c r="V806"/>
      <c r="W806"/>
      <c r="X806"/>
      <c r="Y806"/>
      <c r="Z806"/>
      <c r="AA806"/>
      <c r="AB806"/>
      <c r="AC806"/>
      <c r="AD806"/>
      <c r="AE806"/>
      <c r="AF806"/>
      <c r="AG806"/>
      <c r="AH806"/>
      <c r="AI806"/>
      <c r="AJ806"/>
      <c r="AK806"/>
      <c r="AL806"/>
      <c r="AM806"/>
      <c r="AN806"/>
    </row>
    <row r="807" spans="13:40">
      <c r="M807"/>
      <c r="N807" s="1"/>
      <c r="O807" s="1"/>
      <c r="P807" s="1"/>
      <c r="Q807"/>
      <c r="R807"/>
      <c r="S807"/>
      <c r="T807"/>
      <c r="U807"/>
      <c r="V807"/>
      <c r="W807"/>
      <c r="X807"/>
      <c r="Y807"/>
      <c r="Z807"/>
      <c r="AA807"/>
      <c r="AB807"/>
      <c r="AC807"/>
      <c r="AD807"/>
      <c r="AE807"/>
      <c r="AF807"/>
      <c r="AG807"/>
      <c r="AH807"/>
      <c r="AI807"/>
      <c r="AJ807"/>
      <c r="AK807"/>
      <c r="AL807"/>
      <c r="AM807"/>
      <c r="AN807"/>
    </row>
    <row r="808" spans="13:40">
      <c r="M808"/>
      <c r="N808" s="1"/>
      <c r="O808" s="1"/>
      <c r="P808" s="1"/>
      <c r="Q808"/>
      <c r="R808"/>
      <c r="S808"/>
      <c r="T808"/>
      <c r="U808"/>
      <c r="V808"/>
      <c r="W808"/>
      <c r="X808"/>
      <c r="Y808"/>
      <c r="Z808"/>
      <c r="AA808"/>
      <c r="AB808"/>
      <c r="AC808"/>
      <c r="AD808"/>
      <c r="AE808"/>
      <c r="AF808"/>
      <c r="AG808"/>
      <c r="AH808"/>
      <c r="AI808"/>
      <c r="AJ808"/>
      <c r="AK808"/>
      <c r="AL808"/>
      <c r="AM808"/>
      <c r="AN808"/>
    </row>
    <row r="809" spans="13:40">
      <c r="M809"/>
      <c r="N809" s="1"/>
      <c r="O809" s="1"/>
      <c r="P809" s="1"/>
      <c r="Q809"/>
      <c r="R809"/>
      <c r="S809"/>
      <c r="T809"/>
      <c r="U809"/>
      <c r="V809"/>
      <c r="W809"/>
      <c r="X809"/>
      <c r="Y809"/>
      <c r="Z809"/>
      <c r="AA809"/>
      <c r="AB809"/>
      <c r="AC809"/>
      <c r="AD809"/>
      <c r="AE809"/>
      <c r="AF809"/>
      <c r="AG809"/>
      <c r="AH809"/>
      <c r="AI809"/>
      <c r="AJ809"/>
      <c r="AK809"/>
      <c r="AL809"/>
      <c r="AM809"/>
      <c r="AN809"/>
    </row>
    <row r="810" spans="13:40">
      <c r="M810"/>
      <c r="N810" s="1"/>
      <c r="O810" s="1"/>
      <c r="P810" s="1"/>
      <c r="Q810"/>
      <c r="R810"/>
      <c r="S810"/>
      <c r="T810"/>
      <c r="U810"/>
      <c r="V810"/>
      <c r="W810"/>
      <c r="X810"/>
      <c r="Y810"/>
      <c r="Z810"/>
      <c r="AA810"/>
      <c r="AB810"/>
      <c r="AC810"/>
      <c r="AD810"/>
      <c r="AE810"/>
      <c r="AF810"/>
      <c r="AG810"/>
      <c r="AH810"/>
      <c r="AI810"/>
      <c r="AJ810"/>
      <c r="AK810"/>
      <c r="AL810"/>
      <c r="AM810"/>
      <c r="AN810"/>
    </row>
    <row r="811" spans="13:40">
      <c r="M811"/>
      <c r="N811" s="1"/>
      <c r="O811" s="1"/>
      <c r="P811" s="1"/>
      <c r="Q811"/>
      <c r="R811"/>
      <c r="S811"/>
      <c r="T811"/>
      <c r="U811"/>
      <c r="V811"/>
      <c r="W811"/>
      <c r="X811"/>
      <c r="Y811"/>
      <c r="Z811"/>
      <c r="AA811"/>
      <c r="AB811"/>
      <c r="AC811"/>
      <c r="AD811"/>
      <c r="AE811"/>
      <c r="AF811"/>
      <c r="AG811"/>
      <c r="AH811"/>
      <c r="AI811"/>
      <c r="AJ811"/>
      <c r="AK811"/>
      <c r="AL811"/>
      <c r="AM811"/>
      <c r="AN811"/>
    </row>
    <row r="812" spans="13:40">
      <c r="M812"/>
      <c r="N812" s="1"/>
      <c r="O812" s="1"/>
      <c r="P812" s="1"/>
      <c r="Q812"/>
      <c r="R812"/>
      <c r="S812"/>
      <c r="T812"/>
      <c r="U812"/>
      <c r="V812"/>
      <c r="W812"/>
      <c r="X812"/>
      <c r="Y812"/>
      <c r="Z812"/>
      <c r="AA812"/>
      <c r="AB812"/>
      <c r="AC812"/>
      <c r="AD812"/>
      <c r="AE812"/>
      <c r="AF812"/>
      <c r="AG812"/>
      <c r="AH812"/>
      <c r="AI812"/>
      <c r="AJ812"/>
      <c r="AK812"/>
      <c r="AL812"/>
      <c r="AM812"/>
      <c r="AN812"/>
    </row>
    <row r="813" spans="13:40">
      <c r="M813"/>
      <c r="N813" s="1"/>
      <c r="O813" s="1"/>
      <c r="P813" s="1"/>
      <c r="Q813"/>
      <c r="R813"/>
      <c r="S813"/>
      <c r="T813"/>
      <c r="U813"/>
      <c r="V813"/>
      <c r="W813"/>
      <c r="X813"/>
      <c r="Y813"/>
      <c r="Z813"/>
      <c r="AA813"/>
      <c r="AB813"/>
      <c r="AC813"/>
      <c r="AD813"/>
      <c r="AE813"/>
      <c r="AF813"/>
      <c r="AG813"/>
      <c r="AH813"/>
      <c r="AI813"/>
      <c r="AJ813"/>
      <c r="AK813"/>
      <c r="AL813"/>
      <c r="AM813"/>
      <c r="AN813"/>
    </row>
    <row r="814" spans="13:40">
      <c r="M814"/>
      <c r="N814" s="1"/>
      <c r="O814" s="1"/>
      <c r="P814" s="1"/>
      <c r="Q814"/>
      <c r="R814"/>
      <c r="S814"/>
      <c r="T814"/>
      <c r="U814"/>
      <c r="V814"/>
      <c r="W814"/>
      <c r="X814"/>
      <c r="Y814"/>
      <c r="Z814"/>
      <c r="AA814"/>
      <c r="AB814"/>
      <c r="AC814"/>
      <c r="AD814"/>
      <c r="AE814"/>
      <c r="AF814"/>
      <c r="AG814"/>
      <c r="AH814"/>
      <c r="AI814"/>
      <c r="AJ814"/>
      <c r="AK814"/>
      <c r="AL814"/>
      <c r="AM814"/>
      <c r="AN814"/>
    </row>
    <row r="815" spans="13:40">
      <c r="M815"/>
      <c r="N815" s="1"/>
      <c r="O815" s="1"/>
      <c r="P815" s="1"/>
      <c r="Q815"/>
      <c r="R815"/>
      <c r="S815"/>
      <c r="T815"/>
      <c r="U815"/>
      <c r="V815"/>
      <c r="W815"/>
      <c r="X815"/>
      <c r="Y815"/>
      <c r="Z815"/>
      <c r="AA815"/>
      <c r="AB815"/>
      <c r="AC815"/>
      <c r="AD815"/>
      <c r="AE815"/>
      <c r="AF815"/>
      <c r="AG815"/>
      <c r="AH815"/>
      <c r="AI815"/>
      <c r="AJ815"/>
      <c r="AK815"/>
      <c r="AL815"/>
      <c r="AM815"/>
      <c r="AN815"/>
    </row>
    <row r="816" spans="13:40">
      <c r="M816"/>
      <c r="N816" s="1"/>
      <c r="O816" s="1"/>
      <c r="P816" s="1"/>
      <c r="Q816"/>
      <c r="R816"/>
      <c r="S816"/>
      <c r="T816"/>
      <c r="U816"/>
      <c r="V816"/>
      <c r="W816"/>
      <c r="X816"/>
      <c r="Y816"/>
      <c r="Z816"/>
      <c r="AA816"/>
      <c r="AB816"/>
      <c r="AC816"/>
      <c r="AD816"/>
      <c r="AE816"/>
      <c r="AF816"/>
      <c r="AG816"/>
      <c r="AH816"/>
      <c r="AI816"/>
      <c r="AJ816"/>
      <c r="AK816"/>
      <c r="AL816"/>
      <c r="AM816"/>
      <c r="AN816"/>
    </row>
    <row r="817" spans="13:40">
      <c r="M817"/>
      <c r="N817" s="1"/>
      <c r="O817" s="1"/>
      <c r="P817" s="1"/>
      <c r="Q817"/>
      <c r="R817"/>
      <c r="S817"/>
      <c r="T817"/>
      <c r="U817"/>
      <c r="V817"/>
      <c r="W817"/>
      <c r="X817"/>
      <c r="Y817"/>
      <c r="Z817"/>
      <c r="AA817"/>
      <c r="AB817"/>
      <c r="AC817"/>
      <c r="AD817"/>
      <c r="AE817"/>
      <c r="AF817"/>
      <c r="AG817"/>
      <c r="AH817"/>
      <c r="AI817"/>
      <c r="AJ817"/>
      <c r="AK817"/>
      <c r="AL817"/>
      <c r="AM817"/>
      <c r="AN817"/>
    </row>
    <row r="818" spans="13:40">
      <c r="M818"/>
      <c r="N818" s="1"/>
      <c r="O818" s="1"/>
      <c r="P818" s="1"/>
      <c r="Q818"/>
      <c r="R818"/>
      <c r="S818"/>
      <c r="T818"/>
      <c r="U818"/>
      <c r="V818"/>
      <c r="W818"/>
      <c r="X818"/>
      <c r="Y818"/>
      <c r="Z818"/>
      <c r="AA818"/>
      <c r="AB818"/>
      <c r="AC818"/>
      <c r="AD818"/>
      <c r="AE818"/>
      <c r="AF818"/>
      <c r="AG818"/>
      <c r="AH818"/>
      <c r="AI818"/>
      <c r="AJ818"/>
      <c r="AK818"/>
      <c r="AL818"/>
      <c r="AM818"/>
      <c r="AN818"/>
    </row>
    <row r="819" spans="13:40">
      <c r="M819"/>
      <c r="N819" s="1"/>
      <c r="O819" s="1"/>
      <c r="P819" s="1"/>
      <c r="Q819"/>
      <c r="R819"/>
      <c r="S819"/>
      <c r="T819"/>
      <c r="U819"/>
      <c r="V819"/>
      <c r="W819"/>
      <c r="X819"/>
      <c r="Y819"/>
      <c r="Z819"/>
      <c r="AA819"/>
      <c r="AB819"/>
      <c r="AC819"/>
      <c r="AD819"/>
      <c r="AE819"/>
      <c r="AF819"/>
      <c r="AG819"/>
      <c r="AH819"/>
      <c r="AI819"/>
      <c r="AJ819"/>
      <c r="AK819"/>
      <c r="AL819"/>
      <c r="AM819"/>
      <c r="AN819"/>
    </row>
    <row r="820" spans="13:40">
      <c r="M820"/>
      <c r="N820" s="1"/>
      <c r="O820" s="1"/>
      <c r="P820" s="1"/>
      <c r="Q820"/>
      <c r="R820"/>
      <c r="S820"/>
      <c r="T820"/>
      <c r="U820"/>
      <c r="V820"/>
      <c r="W820"/>
      <c r="X820"/>
      <c r="Y820"/>
      <c r="Z820"/>
      <c r="AA820"/>
      <c r="AB820"/>
      <c r="AC820"/>
      <c r="AD820"/>
      <c r="AE820"/>
      <c r="AF820"/>
      <c r="AG820"/>
      <c r="AH820"/>
      <c r="AI820"/>
      <c r="AJ820"/>
      <c r="AK820"/>
      <c r="AL820"/>
      <c r="AM820"/>
      <c r="AN820"/>
    </row>
    <row r="821" spans="13:40">
      <c r="M821"/>
      <c r="N821" s="1"/>
      <c r="O821" s="1"/>
      <c r="P821" s="1"/>
      <c r="Q821"/>
      <c r="R821"/>
      <c r="S821"/>
      <c r="T821"/>
      <c r="U821"/>
      <c r="V821"/>
      <c r="W821"/>
      <c r="X821"/>
      <c r="Y821"/>
      <c r="Z821"/>
      <c r="AA821"/>
      <c r="AB821"/>
      <c r="AC821"/>
      <c r="AD821"/>
      <c r="AE821"/>
      <c r="AF821"/>
      <c r="AG821"/>
      <c r="AH821"/>
      <c r="AI821"/>
      <c r="AJ821"/>
      <c r="AK821"/>
      <c r="AL821"/>
      <c r="AM821"/>
      <c r="AN821"/>
    </row>
    <row r="822" spans="13:40">
      <c r="M822"/>
      <c r="N822" s="1"/>
      <c r="O822" s="1"/>
      <c r="P822" s="1"/>
      <c r="Q822"/>
      <c r="R822"/>
      <c r="S822"/>
      <c r="T822"/>
      <c r="U822"/>
      <c r="V822"/>
      <c r="W822"/>
      <c r="X822"/>
      <c r="Y822"/>
      <c r="Z822"/>
      <c r="AA822"/>
      <c r="AB822"/>
      <c r="AC822"/>
      <c r="AD822"/>
      <c r="AE822"/>
      <c r="AF822"/>
      <c r="AG822"/>
      <c r="AH822"/>
      <c r="AI822"/>
      <c r="AJ822"/>
      <c r="AK822"/>
      <c r="AL822"/>
      <c r="AM822"/>
      <c r="AN822"/>
    </row>
    <row r="823" spans="13:40">
      <c r="M823"/>
      <c r="N823" s="1"/>
      <c r="O823" s="1"/>
      <c r="P823" s="1"/>
      <c r="Q823"/>
      <c r="R823"/>
      <c r="S823"/>
      <c r="T823"/>
      <c r="U823"/>
      <c r="V823"/>
      <c r="W823"/>
      <c r="X823"/>
      <c r="Y823"/>
      <c r="Z823"/>
      <c r="AA823"/>
      <c r="AB823"/>
      <c r="AC823"/>
      <c r="AD823"/>
      <c r="AE823"/>
      <c r="AF823"/>
      <c r="AG823"/>
      <c r="AH823"/>
      <c r="AI823"/>
      <c r="AJ823"/>
      <c r="AK823"/>
      <c r="AL823"/>
      <c r="AM823"/>
      <c r="AN823"/>
    </row>
    <row r="824" spans="13:40">
      <c r="M824"/>
      <c r="N824" s="1"/>
      <c r="O824" s="1"/>
      <c r="P824" s="1"/>
      <c r="Q824"/>
      <c r="R824"/>
      <c r="S824"/>
      <c r="T824"/>
      <c r="U824"/>
      <c r="V824"/>
      <c r="W824"/>
      <c r="X824"/>
      <c r="Y824"/>
      <c r="Z824"/>
      <c r="AA824"/>
      <c r="AB824"/>
      <c r="AC824"/>
      <c r="AD824"/>
      <c r="AE824"/>
      <c r="AF824"/>
      <c r="AG824"/>
      <c r="AH824"/>
      <c r="AI824"/>
      <c r="AJ824"/>
      <c r="AK824"/>
      <c r="AL824"/>
      <c r="AM824"/>
      <c r="AN824"/>
    </row>
    <row r="825" spans="13:40">
      <c r="M825"/>
      <c r="N825" s="1"/>
      <c r="O825" s="1"/>
      <c r="P825" s="1"/>
      <c r="Q825"/>
      <c r="R825"/>
      <c r="S825"/>
      <c r="T825"/>
      <c r="U825"/>
      <c r="V825"/>
      <c r="W825"/>
      <c r="X825"/>
      <c r="Y825"/>
      <c r="Z825"/>
      <c r="AA825"/>
      <c r="AB825"/>
      <c r="AC825"/>
      <c r="AD825"/>
      <c r="AE825"/>
      <c r="AF825"/>
      <c r="AG825"/>
      <c r="AH825"/>
      <c r="AI825"/>
      <c r="AJ825"/>
      <c r="AK825"/>
      <c r="AL825"/>
      <c r="AM825"/>
      <c r="AN825"/>
    </row>
    <row r="826" spans="13:40">
      <c r="M826"/>
      <c r="N826" s="1"/>
      <c r="O826" s="1"/>
      <c r="P826" s="1"/>
      <c r="Q826"/>
      <c r="R826"/>
      <c r="S826"/>
      <c r="T826"/>
      <c r="U826"/>
      <c r="V826"/>
      <c r="W826"/>
      <c r="X826"/>
      <c r="Y826"/>
      <c r="Z826"/>
      <c r="AA826"/>
      <c r="AB826"/>
      <c r="AC826"/>
      <c r="AD826"/>
      <c r="AE826"/>
      <c r="AF826"/>
      <c r="AG826"/>
      <c r="AH826"/>
      <c r="AI826"/>
      <c r="AJ826"/>
      <c r="AK826"/>
      <c r="AL826"/>
      <c r="AM826"/>
      <c r="AN826"/>
    </row>
    <row r="827" spans="13:40">
      <c r="M827"/>
      <c r="N827" s="1"/>
      <c r="O827" s="1"/>
      <c r="P827" s="1"/>
      <c r="Q827"/>
      <c r="R827"/>
      <c r="S827"/>
      <c r="T827"/>
      <c r="U827"/>
      <c r="V827"/>
      <c r="W827"/>
      <c r="X827"/>
      <c r="Y827"/>
      <c r="Z827"/>
      <c r="AA827"/>
      <c r="AB827"/>
      <c r="AC827"/>
      <c r="AD827"/>
      <c r="AE827"/>
      <c r="AF827"/>
      <c r="AG827"/>
      <c r="AH827"/>
      <c r="AI827"/>
      <c r="AJ827"/>
      <c r="AK827"/>
      <c r="AL827"/>
      <c r="AM827"/>
      <c r="AN827"/>
    </row>
    <row r="828" spans="13:40">
      <c r="M828"/>
      <c r="N828" s="1"/>
      <c r="O828" s="1"/>
      <c r="P828" s="1"/>
      <c r="Q828"/>
      <c r="R828"/>
      <c r="S828"/>
      <c r="T828"/>
      <c r="U828"/>
      <c r="V828"/>
      <c r="W828"/>
      <c r="X828"/>
      <c r="Y828"/>
      <c r="Z828"/>
      <c r="AA828"/>
      <c r="AB828"/>
      <c r="AC828"/>
      <c r="AD828"/>
      <c r="AE828"/>
      <c r="AF828"/>
      <c r="AG828"/>
      <c r="AH828"/>
      <c r="AI828"/>
      <c r="AJ828"/>
      <c r="AK828"/>
      <c r="AL828"/>
      <c r="AM828"/>
      <c r="AN828"/>
    </row>
    <row r="829" spans="13:40">
      <c r="M829"/>
      <c r="N829" s="1"/>
      <c r="O829" s="1"/>
      <c r="P829" s="1"/>
      <c r="Q829"/>
      <c r="R829"/>
      <c r="S829"/>
      <c r="T829"/>
      <c r="U829"/>
      <c r="V829"/>
      <c r="W829"/>
      <c r="X829"/>
      <c r="Y829"/>
      <c r="Z829"/>
      <c r="AA829"/>
      <c r="AB829"/>
      <c r="AC829"/>
      <c r="AD829"/>
      <c r="AE829"/>
      <c r="AF829"/>
      <c r="AG829"/>
      <c r="AH829"/>
      <c r="AI829"/>
      <c r="AJ829"/>
      <c r="AK829"/>
      <c r="AL829"/>
      <c r="AM829"/>
      <c r="AN829"/>
    </row>
  </sheetData>
  <mergeCells count="23">
    <mergeCell ref="B13:B14"/>
    <mergeCell ref="D13:D14"/>
    <mergeCell ref="I13:J16"/>
    <mergeCell ref="K13:L16"/>
    <mergeCell ref="C14:C15"/>
    <mergeCell ref="E14:E15"/>
    <mergeCell ref="F16:F18"/>
    <mergeCell ref="G16:G18"/>
    <mergeCell ref="A6:A7"/>
    <mergeCell ref="B6:D7"/>
    <mergeCell ref="N6:N8"/>
    <mergeCell ref="O6:Q8"/>
    <mergeCell ref="A9:A10"/>
    <mergeCell ref="B9:D10"/>
    <mergeCell ref="B1:I1"/>
    <mergeCell ref="N2:Q2"/>
    <mergeCell ref="E3:G3"/>
    <mergeCell ref="I3:L3"/>
    <mergeCell ref="B4:D4"/>
    <mergeCell ref="K4:K5"/>
    <mergeCell ref="L4:L5"/>
    <mergeCell ref="N4:N5"/>
    <mergeCell ref="O4:Q5"/>
  </mergeCells>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17"/>
  <sheetViews>
    <sheetView workbookViewId="0">
      <selection activeCell="M13" sqref="M13"/>
    </sheetView>
  </sheetViews>
  <sheetFormatPr baseColWidth="10" defaultColWidth="11.5" defaultRowHeight="15"/>
  <cols>
    <col min="1" max="1" width="24" customWidth="1"/>
    <col min="7" max="7" width="13.1640625" bestFit="1" customWidth="1"/>
    <col min="11" max="11" width="36.5" bestFit="1" customWidth="1"/>
  </cols>
  <sheetData>
    <row r="1" spans="1:12">
      <c r="A1" t="s">
        <v>2296</v>
      </c>
      <c r="G1" t="s">
        <v>2312</v>
      </c>
      <c r="H1" t="s">
        <v>2313</v>
      </c>
      <c r="I1" t="s">
        <v>2291</v>
      </c>
      <c r="K1" t="s">
        <v>2314</v>
      </c>
    </row>
    <row r="2" spans="1:12" ht="16">
      <c r="A2" t="s">
        <v>2296</v>
      </c>
      <c r="C2" s="2" t="s">
        <v>2315</v>
      </c>
      <c r="G2" t="s">
        <v>2316</v>
      </c>
      <c r="H2">
        <v>2.9499999999999998E-2</v>
      </c>
      <c r="I2" t="s">
        <v>2317</v>
      </c>
      <c r="K2" t="s">
        <v>2318</v>
      </c>
      <c r="L2">
        <v>0.5</v>
      </c>
    </row>
    <row r="3" spans="1:12" ht="16">
      <c r="C3" s="2" t="s">
        <v>2292</v>
      </c>
      <c r="G3" t="s">
        <v>2319</v>
      </c>
      <c r="H3">
        <v>4.7300000000000002E-2</v>
      </c>
      <c r="I3" t="s">
        <v>2317</v>
      </c>
      <c r="K3" t="s">
        <v>2320</v>
      </c>
      <c r="L3">
        <v>0.8</v>
      </c>
    </row>
    <row r="4" spans="1:12" ht="16">
      <c r="A4" t="s">
        <v>1</v>
      </c>
      <c r="C4" s="2" t="s">
        <v>2297</v>
      </c>
      <c r="G4" t="s">
        <v>2321</v>
      </c>
      <c r="H4">
        <v>1.5599999999999999E-2</v>
      </c>
      <c r="I4" t="s">
        <v>2317</v>
      </c>
      <c r="K4" t="s">
        <v>2322</v>
      </c>
      <c r="L4">
        <v>1</v>
      </c>
    </row>
    <row r="5" spans="1:12">
      <c r="A5" t="s">
        <v>0</v>
      </c>
      <c r="G5" t="s">
        <v>2323</v>
      </c>
      <c r="H5">
        <v>4.3799999999999999E-2</v>
      </c>
      <c r="I5" t="s">
        <v>2317</v>
      </c>
      <c r="K5" t="s">
        <v>2324</v>
      </c>
      <c r="L5">
        <v>0.8</v>
      </c>
    </row>
    <row r="6" spans="1:12">
      <c r="A6" t="s">
        <v>2325</v>
      </c>
    </row>
    <row r="7" spans="1:12">
      <c r="A7" t="s">
        <v>2326</v>
      </c>
    </row>
    <row r="8" spans="1:12">
      <c r="A8" t="s">
        <v>2327</v>
      </c>
      <c r="G8" t="s">
        <v>2328</v>
      </c>
      <c r="K8" t="s">
        <v>2329</v>
      </c>
    </row>
    <row r="9" spans="1:12">
      <c r="A9" t="s">
        <v>2330</v>
      </c>
    </row>
    <row r="10" spans="1:12">
      <c r="A10" t="s">
        <v>3</v>
      </c>
    </row>
    <row r="11" spans="1:12">
      <c r="A11" t="s">
        <v>2331</v>
      </c>
    </row>
    <row r="12" spans="1:12">
      <c r="A12" t="s">
        <v>2</v>
      </c>
    </row>
    <row r="13" spans="1:12">
      <c r="A13" t="s">
        <v>2332</v>
      </c>
    </row>
    <row r="14" spans="1:12">
      <c r="A14" t="s">
        <v>2333</v>
      </c>
    </row>
    <row r="15" spans="1:12">
      <c r="A15" t="s">
        <v>2334</v>
      </c>
    </row>
    <row r="16" spans="1:12">
      <c r="A16" t="s">
        <v>2335</v>
      </c>
    </row>
    <row r="17" spans="1:1">
      <c r="A17" t="s">
        <v>2336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69B00-BD05-4066-B4AC-CFF0068F6664}">
  <dimension ref="A1:F62"/>
  <sheetViews>
    <sheetView workbookViewId="0">
      <selection activeCell="G4" sqref="G4"/>
    </sheetView>
  </sheetViews>
  <sheetFormatPr baseColWidth="10" defaultColWidth="8.83203125" defaultRowHeight="15"/>
  <cols>
    <col min="1" max="1" width="10" bestFit="1" customWidth="1"/>
    <col min="2" max="2" width="24.1640625" style="109" customWidth="1"/>
    <col min="3" max="3" width="13.5" customWidth="1"/>
    <col min="4" max="4" width="30.1640625" style="109" customWidth="1"/>
    <col min="5" max="5" width="33.1640625" style="110" customWidth="1"/>
    <col min="6" max="6" width="8.83203125" style="109"/>
  </cols>
  <sheetData>
    <row r="1" spans="1:6" ht="32">
      <c r="A1" s="105" t="s">
        <v>2337</v>
      </c>
      <c r="B1" s="106" t="s">
        <v>2338</v>
      </c>
      <c r="C1" s="105" t="s">
        <v>2339</v>
      </c>
      <c r="D1" s="106" t="s">
        <v>2340</v>
      </c>
      <c r="E1" s="107" t="s">
        <v>2341</v>
      </c>
      <c r="F1" s="272" t="s">
        <v>2342</v>
      </c>
    </row>
    <row r="2" spans="1:6">
      <c r="A2" s="108">
        <f>'Unpaired sampling '!D20</f>
        <v>134368185</v>
      </c>
      <c r="B2" s="109">
        <f>'Unpaired sampling '!E20</f>
        <v>0.23160583941605833</v>
      </c>
      <c r="C2" s="108">
        <f>INDEX('Project Survey_KPT'!FY:FY,MATCH(A2,'Project Survey_KPT'!F:F,0))</f>
        <v>4.5666666666666673</v>
      </c>
      <c r="D2" s="109">
        <f>B2*C2</f>
        <v>1.0576666666666665</v>
      </c>
      <c r="E2" s="110">
        <f>D2*(365/1000)</f>
        <v>0.38604833333333327</v>
      </c>
      <c r="F2" s="109">
        <f>VLOOKUP(A2,'Unpaired sampling '!D:G,4,0)</f>
        <v>0.23160583941605833</v>
      </c>
    </row>
    <row r="3" spans="1:6">
      <c r="A3" s="108">
        <f>'Unpaired sampling '!D21</f>
        <v>136143279</v>
      </c>
      <c r="B3" s="109">
        <f>'Unpaired sampling '!E21</f>
        <v>0.14731800766283523</v>
      </c>
      <c r="C3" s="108">
        <f>INDEX('Project Survey_KPT'!FY:FY,MATCH(A3,'Project Survey_KPT'!F:F,0))</f>
        <v>8.6999999999999993</v>
      </c>
      <c r="D3" s="109">
        <f t="shared" ref="D3:D61" si="0">B3*C3</f>
        <v>1.2816666666666665</v>
      </c>
      <c r="E3" s="110">
        <f t="shared" ref="E3:E61" si="1">D3*(365/1000)</f>
        <v>0.46780833333333327</v>
      </c>
      <c r="F3" s="109">
        <f>VLOOKUP(A3,'Unpaired sampling '!D:G,4,0)</f>
        <v>0.14731800766283523</v>
      </c>
    </row>
    <row r="4" spans="1:6">
      <c r="A4" s="108">
        <f>'Unpaired sampling '!D22</f>
        <v>137680917</v>
      </c>
      <c r="B4" s="109">
        <f>'Unpaired sampling '!E22</f>
        <v>0.40740740740740738</v>
      </c>
      <c r="C4" s="108">
        <f>INDEX('Project Survey_KPT'!FY:FY,MATCH(A4,'Project Survey_KPT'!F:F,0))</f>
        <v>1.8</v>
      </c>
      <c r="D4" s="109">
        <f t="shared" si="0"/>
        <v>0.73333333333333328</v>
      </c>
      <c r="E4" s="110">
        <f t="shared" si="1"/>
        <v>0.26766666666666666</v>
      </c>
      <c r="F4" s="109" t="str">
        <f>VLOOKUP(A4,'Unpaired sampling '!D:G,4,0)</f>
        <v>Outlier</v>
      </c>
    </row>
    <row r="5" spans="1:6">
      <c r="A5" s="108">
        <f>'Unpaired sampling '!D23</f>
        <v>138573565</v>
      </c>
      <c r="B5" s="109">
        <f>'Unpaired sampling '!E23</f>
        <v>0.10430555555555555</v>
      </c>
      <c r="C5" s="108">
        <f>INDEX('Project Survey_KPT'!FY:FY,MATCH(A5,'Project Survey_KPT'!F:F,0))</f>
        <v>12</v>
      </c>
      <c r="D5" s="109">
        <f t="shared" si="0"/>
        <v>1.2516666666666667</v>
      </c>
      <c r="E5" s="110">
        <f t="shared" si="1"/>
        <v>0.45685833333333331</v>
      </c>
      <c r="F5" s="109">
        <f>VLOOKUP(A5,'Unpaired sampling '!D:G,4,0)</f>
        <v>0.10430555555555555</v>
      </c>
    </row>
    <row r="6" spans="1:6">
      <c r="A6" s="108">
        <f>'Unpaired sampling '!D24</f>
        <v>124200877</v>
      </c>
      <c r="B6" s="109">
        <f>'Unpaired sampling '!E24</f>
        <v>0.15622895622895625</v>
      </c>
      <c r="C6" s="108">
        <f>INDEX('Project Survey_KPT'!FY:FY,MATCH(A6,'Project Survey_KPT'!F:F,0))</f>
        <v>9.9</v>
      </c>
      <c r="D6" s="109">
        <f t="shared" si="0"/>
        <v>1.5466666666666669</v>
      </c>
      <c r="E6" s="110">
        <f t="shared" si="1"/>
        <v>0.56453333333333344</v>
      </c>
      <c r="F6" s="109">
        <f>VLOOKUP(A6,'Unpaired sampling '!D:G,4,0)</f>
        <v>0.15622895622895625</v>
      </c>
    </row>
    <row r="7" spans="1:6">
      <c r="A7" s="108">
        <f>'Unpaired sampling '!D25</f>
        <v>134664631</v>
      </c>
      <c r="B7" s="109">
        <f>'Unpaired sampling '!E25</f>
        <v>0.14311111111111111</v>
      </c>
      <c r="C7" s="108">
        <f>INDEX('Project Survey_KPT'!FY:FY,MATCH(A7,'Project Survey_KPT'!F:F,0))</f>
        <v>7.5</v>
      </c>
      <c r="D7" s="109">
        <f t="shared" si="0"/>
        <v>1.0733333333333333</v>
      </c>
      <c r="E7" s="110">
        <f t="shared" si="1"/>
        <v>0.39176666666666665</v>
      </c>
      <c r="F7" s="109">
        <f>VLOOKUP(A7,'Unpaired sampling '!D:G,4,0)</f>
        <v>0.14311111111111111</v>
      </c>
    </row>
    <row r="8" spans="1:6">
      <c r="A8" s="108">
        <f>'Unpaired sampling '!D26</f>
        <v>306619308</v>
      </c>
      <c r="B8" s="109">
        <f>'Unpaired sampling '!E26</f>
        <v>0.24390243902439027</v>
      </c>
      <c r="C8" s="108">
        <f>INDEX('Project Survey_KPT'!FY:FY,MATCH(A8,'Project Survey_KPT'!F:F,0))</f>
        <v>4.0999999999999996</v>
      </c>
      <c r="D8" s="109">
        <f t="shared" si="0"/>
        <v>1</v>
      </c>
      <c r="E8" s="110">
        <f t="shared" si="1"/>
        <v>0.36499999999999999</v>
      </c>
      <c r="F8" s="109">
        <f>VLOOKUP(A8,'Unpaired sampling '!D:G,4,0)</f>
        <v>0.24390243902439027</v>
      </c>
    </row>
    <row r="9" spans="1:6">
      <c r="A9" s="108">
        <f>'Unpaired sampling '!D27</f>
        <v>140419681</v>
      </c>
      <c r="B9" s="109">
        <f>'Unpaired sampling '!E27</f>
        <v>0.17840375586854462</v>
      </c>
      <c r="C9" s="108">
        <f>INDEX('Project Survey_KPT'!FY:FY,MATCH(A9,'Project Survey_KPT'!F:F,0))</f>
        <v>7.1</v>
      </c>
      <c r="D9" s="109">
        <f t="shared" si="0"/>
        <v>1.2666666666666668</v>
      </c>
      <c r="E9" s="110">
        <f t="shared" si="1"/>
        <v>0.46233333333333337</v>
      </c>
      <c r="F9" s="109">
        <f>VLOOKUP(A9,'Unpaired sampling '!D:G,4,0)</f>
        <v>0.17840375586854462</v>
      </c>
    </row>
    <row r="10" spans="1:6">
      <c r="A10" s="108">
        <f>'Unpaired sampling '!D28</f>
        <v>135393633</v>
      </c>
      <c r="B10" s="109">
        <f>'Unpaired sampling '!E28</f>
        <v>0.26272727272727275</v>
      </c>
      <c r="C10" s="108">
        <f>INDEX('Project Survey_KPT'!FY:FY,MATCH(A10,'Project Survey_KPT'!F:F,0))</f>
        <v>3.666666666666667</v>
      </c>
      <c r="D10" s="109">
        <f t="shared" si="0"/>
        <v>0.96333333333333349</v>
      </c>
      <c r="E10" s="110">
        <f t="shared" si="1"/>
        <v>0.35161666666666669</v>
      </c>
      <c r="F10" s="109">
        <f>VLOOKUP(A10,'Unpaired sampling '!D:G,4,0)</f>
        <v>0.26272727272727275</v>
      </c>
    </row>
    <row r="11" spans="1:6">
      <c r="A11" s="108">
        <f>'Unpaired sampling '!D29</f>
        <v>139053698</v>
      </c>
      <c r="B11" s="109">
        <f>'Unpaired sampling '!E29</f>
        <v>0.18421052631578946</v>
      </c>
      <c r="C11" s="108">
        <f>INDEX('Project Survey_KPT'!FY:FY,MATCH(A11,'Project Survey_KPT'!F:F,0))</f>
        <v>5.0666666666666664</v>
      </c>
      <c r="D11" s="109">
        <f t="shared" si="0"/>
        <v>0.93333333333333324</v>
      </c>
      <c r="E11" s="110">
        <f t="shared" si="1"/>
        <v>0.34066666666666662</v>
      </c>
      <c r="F11" s="109">
        <f>VLOOKUP(A11,'Unpaired sampling '!D:G,4,0)</f>
        <v>0.18421052631578946</v>
      </c>
    </row>
    <row r="12" spans="1:6">
      <c r="A12" s="108">
        <f>'Unpaired sampling '!D30</f>
        <v>303042525</v>
      </c>
      <c r="B12" s="109">
        <f>'Unpaired sampling '!E30</f>
        <v>0.14465408805031446</v>
      </c>
      <c r="C12" s="108">
        <f>INDEX('Project Survey_KPT'!FY:FY,MATCH(A12,'Project Survey_KPT'!F:F,0))</f>
        <v>5.3</v>
      </c>
      <c r="D12" s="109">
        <f t="shared" si="0"/>
        <v>0.76666666666666661</v>
      </c>
      <c r="E12" s="110">
        <f t="shared" si="1"/>
        <v>0.27983333333333332</v>
      </c>
      <c r="F12" s="109">
        <f>VLOOKUP(A12,'Unpaired sampling '!D:G,4,0)</f>
        <v>0.14465408805031446</v>
      </c>
    </row>
    <row r="13" spans="1:6">
      <c r="A13" s="108">
        <f>'Unpaired sampling '!D31</f>
        <v>303101560</v>
      </c>
      <c r="B13" s="109">
        <f>'Unpaired sampling '!E31</f>
        <v>0.14378109452736321</v>
      </c>
      <c r="C13" s="108">
        <f>INDEX('Project Survey_KPT'!FY:FY,MATCH(A13,'Project Survey_KPT'!F:F,0))</f>
        <v>6.7</v>
      </c>
      <c r="D13" s="109">
        <f t="shared" si="0"/>
        <v>0.96333333333333349</v>
      </c>
      <c r="E13" s="110">
        <f t="shared" si="1"/>
        <v>0.35161666666666669</v>
      </c>
      <c r="F13" s="109">
        <f>VLOOKUP(A13,'Unpaired sampling '!D:G,4,0)</f>
        <v>0.14378109452736321</v>
      </c>
    </row>
    <row r="14" spans="1:6">
      <c r="A14" s="108">
        <f>'Unpaired sampling '!D32</f>
        <v>133042333</v>
      </c>
      <c r="B14" s="109">
        <f>'Unpaired sampling '!E32</f>
        <v>0.11728395061728387</v>
      </c>
      <c r="C14" s="108">
        <f>INDEX('Project Survey_KPT'!FY:FY,MATCH(A14,'Project Survey_KPT'!F:F,0))</f>
        <v>5.3999999999999995</v>
      </c>
      <c r="D14" s="109">
        <f t="shared" si="0"/>
        <v>0.63333333333333286</v>
      </c>
      <c r="E14" s="110">
        <f t="shared" si="1"/>
        <v>0.23116666666666649</v>
      </c>
      <c r="F14" s="109">
        <f>VLOOKUP(A14,'Unpaired sampling '!D:G,4,0)</f>
        <v>0.11728395061728387</v>
      </c>
    </row>
    <row r="15" spans="1:6">
      <c r="A15" s="108">
        <f>'Unpaired sampling '!D33</f>
        <v>128898307</v>
      </c>
      <c r="B15" s="109">
        <f>'Unpaired sampling '!E33</f>
        <v>0.25000000000000022</v>
      </c>
      <c r="C15" s="108">
        <f>INDEX('Project Survey_KPT'!FY:FY,MATCH(A15,'Project Survey_KPT'!F:F,0))</f>
        <v>2.8</v>
      </c>
      <c r="D15" s="109">
        <f t="shared" si="0"/>
        <v>0.70000000000000062</v>
      </c>
      <c r="E15" s="110">
        <f t="shared" si="1"/>
        <v>0.25550000000000023</v>
      </c>
      <c r="F15" s="109">
        <f>VLOOKUP(A15,'Unpaired sampling '!D:G,4,0)</f>
        <v>0.25000000000000022</v>
      </c>
    </row>
    <row r="16" spans="1:6">
      <c r="A16" s="108">
        <f>'Unpaired sampling '!D34</f>
        <v>303087744</v>
      </c>
      <c r="B16" s="109">
        <f>'Unpaired sampling '!E34</f>
        <v>0.11576576576576578</v>
      </c>
      <c r="C16" s="108">
        <f>INDEX('Project Survey_KPT'!FY:FY,MATCH(A16,'Project Survey_KPT'!F:F,0))</f>
        <v>7.4</v>
      </c>
      <c r="D16" s="109">
        <f t="shared" si="0"/>
        <v>0.8566666666666668</v>
      </c>
      <c r="E16" s="110">
        <f t="shared" si="1"/>
        <v>0.31268333333333337</v>
      </c>
      <c r="F16" s="109">
        <f>VLOOKUP(A16,'Unpaired sampling '!D:G,4,0)</f>
        <v>0.11576576576576578</v>
      </c>
    </row>
    <row r="17" spans="1:6">
      <c r="A17" s="108">
        <f>'Unpaired sampling '!D35</f>
        <v>302861590</v>
      </c>
      <c r="B17" s="109">
        <f>'Unpaired sampling '!E35</f>
        <v>0.10317460317460322</v>
      </c>
      <c r="C17" s="108">
        <f>INDEX('Project Survey_KPT'!FY:FY,MATCH(A17,'Project Survey_KPT'!F:F,0))</f>
        <v>8.4</v>
      </c>
      <c r="D17" s="109">
        <f t="shared" si="0"/>
        <v>0.86666666666666714</v>
      </c>
      <c r="E17" s="110">
        <f t="shared" si="1"/>
        <v>0.31633333333333352</v>
      </c>
      <c r="F17" s="109">
        <f>VLOOKUP(A17,'Unpaired sampling '!D:G,4,0)</f>
        <v>0.10317460317460322</v>
      </c>
    </row>
    <row r="18" spans="1:6">
      <c r="A18" s="108">
        <f>'Unpaired sampling '!D36</f>
        <v>303987300</v>
      </c>
      <c r="B18" s="109">
        <f>'Unpaired sampling '!E36</f>
        <v>8.7536231884057972E-2</v>
      </c>
      <c r="C18" s="108">
        <f>INDEX('Project Survey_KPT'!FY:FY,MATCH(A18,'Project Survey_KPT'!F:F,0))</f>
        <v>11.5</v>
      </c>
      <c r="D18" s="109">
        <f t="shared" si="0"/>
        <v>1.0066666666666666</v>
      </c>
      <c r="E18" s="110">
        <f t="shared" si="1"/>
        <v>0.36743333333333328</v>
      </c>
      <c r="F18" s="109">
        <f>VLOOKUP(A18,'Unpaired sampling '!D:G,4,0)</f>
        <v>8.7536231884057972E-2</v>
      </c>
    </row>
    <row r="19" spans="1:6">
      <c r="A19" s="108">
        <f>'Unpaired sampling '!D37</f>
        <v>139124910</v>
      </c>
      <c r="B19" s="109">
        <f>'Unpaired sampling '!E37</f>
        <v>0.15094339622641501</v>
      </c>
      <c r="C19" s="108">
        <f>INDEX('Project Survey_KPT'!FY:FY,MATCH(A19,'Project Survey_KPT'!F:F,0))</f>
        <v>5.3</v>
      </c>
      <c r="D19" s="109">
        <f t="shared" si="0"/>
        <v>0.79999999999999949</v>
      </c>
      <c r="E19" s="110">
        <f t="shared" si="1"/>
        <v>0.29199999999999982</v>
      </c>
      <c r="F19" s="109">
        <f>VLOOKUP(A19,'Unpaired sampling '!D:G,4,0)</f>
        <v>0.15094339622641501</v>
      </c>
    </row>
    <row r="20" spans="1:6">
      <c r="A20" s="108">
        <f>'Unpaired sampling '!D38</f>
        <v>134369156</v>
      </c>
      <c r="B20" s="109">
        <f>'Unpaired sampling '!E38</f>
        <v>0.17526881720430115</v>
      </c>
      <c r="C20" s="108">
        <f>INDEX('Project Survey_KPT'!FY:FY,MATCH(A20,'Project Survey_KPT'!F:F,0))</f>
        <v>6.2</v>
      </c>
      <c r="D20" s="109">
        <f t="shared" si="0"/>
        <v>1.0866666666666671</v>
      </c>
      <c r="E20" s="110">
        <f t="shared" si="1"/>
        <v>0.3966333333333335</v>
      </c>
      <c r="F20" s="109">
        <f>VLOOKUP(A20,'Unpaired sampling '!D:G,4,0)</f>
        <v>0.17526881720430115</v>
      </c>
    </row>
    <row r="21" spans="1:6">
      <c r="A21" s="108">
        <f>'Unpaired sampling '!D39</f>
        <v>136936104</v>
      </c>
      <c r="B21" s="109">
        <f>'Unpaired sampling '!E39</f>
        <v>0.27894736842105261</v>
      </c>
      <c r="C21" s="108">
        <f>INDEX('Project Survey_KPT'!FY:FY,MATCH(A21,'Project Survey_KPT'!F:F,0))</f>
        <v>3.8</v>
      </c>
      <c r="D21" s="109">
        <f t="shared" si="0"/>
        <v>1.0599999999999998</v>
      </c>
      <c r="E21" s="110">
        <f t="shared" si="1"/>
        <v>0.38689999999999991</v>
      </c>
      <c r="F21" s="109">
        <f>VLOOKUP(A21,'Unpaired sampling '!D:G,4,0)</f>
        <v>0.27894736842105261</v>
      </c>
    </row>
    <row r="22" spans="1:6">
      <c r="A22" s="108">
        <f>'Unpaired sampling '!D40</f>
        <v>140832806</v>
      </c>
      <c r="B22" s="109">
        <f>'Unpaired sampling '!E40</f>
        <v>0.25062015503875967</v>
      </c>
      <c r="C22" s="108">
        <f>INDEX('Project Survey_KPT'!FY:FY,MATCH(A22,'Project Survey_KPT'!F:F,0))</f>
        <v>4.3</v>
      </c>
      <c r="D22" s="109">
        <f t="shared" si="0"/>
        <v>1.0776666666666666</v>
      </c>
      <c r="E22" s="110">
        <f t="shared" si="1"/>
        <v>0.3933483333333333</v>
      </c>
      <c r="F22" s="109">
        <f>VLOOKUP(A22,'Unpaired sampling '!D:G,4,0)</f>
        <v>0.25062015503875967</v>
      </c>
    </row>
    <row r="23" spans="1:6">
      <c r="A23" s="108">
        <f>'Unpaired sampling '!D41</f>
        <v>125424722</v>
      </c>
      <c r="B23" s="109">
        <f>'Unpaired sampling '!E41</f>
        <v>0.2242138364779874</v>
      </c>
      <c r="C23" s="108">
        <f>INDEX('Project Survey_KPT'!FY:FY,MATCH(A23,'Project Survey_KPT'!F:F,0))</f>
        <v>5.3</v>
      </c>
      <c r="D23" s="109">
        <f t="shared" si="0"/>
        <v>1.1883333333333332</v>
      </c>
      <c r="E23" s="110">
        <f t="shared" si="1"/>
        <v>0.43374166666666664</v>
      </c>
      <c r="F23" s="109">
        <f>VLOOKUP(A23,'Unpaired sampling '!D:G,4,0)</f>
        <v>0.2242138364779874</v>
      </c>
    </row>
    <row r="24" spans="1:6">
      <c r="A24" s="108">
        <f>'Unpaired sampling '!D42</f>
        <v>137346185</v>
      </c>
      <c r="B24" s="109">
        <f>'Unpaired sampling '!E42</f>
        <v>0.16431924882629109</v>
      </c>
      <c r="C24" s="108">
        <f>INDEX('Project Survey_KPT'!FY:FY,MATCH(A24,'Project Survey_KPT'!F:F,0))</f>
        <v>7.1</v>
      </c>
      <c r="D24" s="109">
        <f t="shared" si="0"/>
        <v>1.1666666666666667</v>
      </c>
      <c r="E24" s="110">
        <f t="shared" si="1"/>
        <v>0.42583333333333334</v>
      </c>
      <c r="F24" s="109">
        <f>VLOOKUP(A24,'Unpaired sampling '!D:G,4,0)</f>
        <v>0.16431924882629109</v>
      </c>
    </row>
    <row r="25" spans="1:6">
      <c r="A25" s="108">
        <f>'Unpaired sampling '!D43</f>
        <v>141502310</v>
      </c>
      <c r="B25" s="109">
        <f>'Unpaired sampling '!E43</f>
        <v>0.15942028985507242</v>
      </c>
      <c r="C25" s="108">
        <f>INDEX('Project Survey_KPT'!FY:FY,MATCH(A25,'Project Survey_KPT'!F:F,0))</f>
        <v>4.5999999999999996</v>
      </c>
      <c r="D25" s="109">
        <f t="shared" si="0"/>
        <v>0.73333333333333306</v>
      </c>
      <c r="E25" s="110">
        <f t="shared" si="1"/>
        <v>0.26766666666666655</v>
      </c>
      <c r="F25" s="109">
        <f>VLOOKUP(A25,'Unpaired sampling '!D:G,4,0)</f>
        <v>0.15942028985507242</v>
      </c>
    </row>
    <row r="26" spans="1:6">
      <c r="A26" s="108">
        <f>'Unpaired sampling '!D44</f>
        <v>304770561</v>
      </c>
      <c r="B26" s="109">
        <f>'Unpaired sampling '!E44</f>
        <v>0.18018018018018017</v>
      </c>
      <c r="C26" s="108">
        <f>INDEX('Project Survey_KPT'!FY:FY,MATCH(A26,'Project Survey_KPT'!F:F,0))</f>
        <v>7.4</v>
      </c>
      <c r="D26" s="109">
        <f t="shared" si="0"/>
        <v>1.3333333333333333</v>
      </c>
      <c r="E26" s="110">
        <f t="shared" si="1"/>
        <v>0.48666666666666664</v>
      </c>
      <c r="F26" s="109">
        <f>VLOOKUP(A26,'Unpaired sampling '!D:G,4,0)</f>
        <v>0.18018018018018017</v>
      </c>
    </row>
    <row r="27" spans="1:6">
      <c r="A27" s="108">
        <f>'Unpaired sampling '!D45</f>
        <v>137469867</v>
      </c>
      <c r="B27" s="109">
        <f>'Unpaired sampling '!E45</f>
        <v>0.15273631840796031</v>
      </c>
      <c r="C27" s="108">
        <f>INDEX('Project Survey_KPT'!FY:FY,MATCH(A27,'Project Survey_KPT'!F:F,0))</f>
        <v>6.7</v>
      </c>
      <c r="D27" s="109">
        <f t="shared" si="0"/>
        <v>1.0233333333333341</v>
      </c>
      <c r="E27" s="110">
        <f t="shared" si="1"/>
        <v>0.37351666666666694</v>
      </c>
      <c r="F27" s="109">
        <f>VLOOKUP(A27,'Unpaired sampling '!D:G,4,0)</f>
        <v>0.15273631840796031</v>
      </c>
    </row>
    <row r="28" spans="1:6">
      <c r="A28" s="108">
        <f>'Unpaired sampling '!D46</f>
        <v>137956579</v>
      </c>
      <c r="B28" s="109">
        <f>'Unpaired sampling '!E46</f>
        <v>0.11349206349206346</v>
      </c>
      <c r="C28" s="108">
        <f>INDEX('Project Survey_KPT'!FY:FY,MATCH(A28,'Project Survey_KPT'!F:F,0))</f>
        <v>12.600000000000001</v>
      </c>
      <c r="D28" s="109">
        <f t="shared" si="0"/>
        <v>1.4299999999999997</v>
      </c>
      <c r="E28" s="110">
        <f t="shared" si="1"/>
        <v>0.52194999999999991</v>
      </c>
      <c r="F28" s="109">
        <f>VLOOKUP(A28,'Unpaired sampling '!D:G,4,0)</f>
        <v>0.11349206349206346</v>
      </c>
    </row>
    <row r="29" spans="1:6">
      <c r="A29" s="108">
        <f>'Unpaired sampling '!D47</f>
        <v>137167368</v>
      </c>
      <c r="B29" s="109">
        <f>'Unpaired sampling '!E47</f>
        <v>0.11553921568627452</v>
      </c>
      <c r="C29" s="108">
        <f>INDEX('Project Survey_KPT'!FY:FY,MATCH(A29,'Project Survey_KPT'!F:F,0))</f>
        <v>6.8</v>
      </c>
      <c r="D29" s="109">
        <f t="shared" si="0"/>
        <v>0.78566666666666674</v>
      </c>
      <c r="E29" s="110">
        <f t="shared" si="1"/>
        <v>0.28676833333333335</v>
      </c>
      <c r="F29" s="109">
        <f>VLOOKUP(A29,'Unpaired sampling '!D:G,4,0)</f>
        <v>0.11553921568627452</v>
      </c>
    </row>
    <row r="30" spans="1:6">
      <c r="A30" s="108">
        <f>'Unpaired sampling '!D48</f>
        <v>303872082</v>
      </c>
      <c r="B30" s="109">
        <f>'Unpaired sampling '!E48</f>
        <v>0.17642276422764244</v>
      </c>
      <c r="C30" s="108">
        <f>INDEX('Project Survey_KPT'!FY:FY,MATCH(A30,'Project Survey_KPT'!F:F,0))</f>
        <v>4.0999999999999996</v>
      </c>
      <c r="D30" s="109">
        <f t="shared" si="0"/>
        <v>0.72333333333333394</v>
      </c>
      <c r="E30" s="110">
        <f t="shared" si="1"/>
        <v>0.2640166666666669</v>
      </c>
      <c r="F30" s="109">
        <f>VLOOKUP(A30,'Unpaired sampling '!D:G,4,0)</f>
        <v>0.17642276422764244</v>
      </c>
    </row>
    <row r="31" spans="1:6">
      <c r="A31" s="108">
        <f>'Unpaired sampling '!D49</f>
        <v>134682680</v>
      </c>
      <c r="B31" s="109">
        <f>'Unpaired sampling '!E49</f>
        <v>0.30802919708029192</v>
      </c>
      <c r="C31" s="108">
        <f>INDEX('Project Survey_KPT'!FY:FY,MATCH(A31,'Project Survey_KPT'!F:F,0))</f>
        <v>4.5666666666666664</v>
      </c>
      <c r="D31" s="109">
        <f t="shared" si="0"/>
        <v>1.4066666666666663</v>
      </c>
      <c r="E31" s="110">
        <f t="shared" si="1"/>
        <v>0.51343333333333319</v>
      </c>
      <c r="F31" s="109">
        <f>VLOOKUP(A31,'Unpaired sampling '!D:G,4,0)</f>
        <v>0.30802919708029192</v>
      </c>
    </row>
    <row r="32" spans="1:6">
      <c r="A32" s="108">
        <f>'Unpaired sampling '!D50</f>
        <v>306266368</v>
      </c>
      <c r="B32" s="109">
        <f>'Unpaired sampling '!E50</f>
        <v>0.11581920903954801</v>
      </c>
      <c r="C32" s="108">
        <f>INDEX('Project Survey_KPT'!FY:FY,MATCH(A32,'Project Survey_KPT'!F:F,0))</f>
        <v>5.8999999999999995</v>
      </c>
      <c r="D32" s="109">
        <f t="shared" si="0"/>
        <v>0.68333333333333324</v>
      </c>
      <c r="E32" s="110">
        <f t="shared" si="1"/>
        <v>0.24941666666666662</v>
      </c>
      <c r="F32" s="109">
        <f>VLOOKUP(A32,'Unpaired sampling '!D:G,4,0)</f>
        <v>0.11581920903954801</v>
      </c>
    </row>
    <row r="33" spans="1:6">
      <c r="A33" s="108">
        <f>'Unpaired sampling '!D51</f>
        <v>132764426</v>
      </c>
      <c r="B33" s="109">
        <f>'Unpaired sampling '!E51</f>
        <v>0.1645390070921986</v>
      </c>
      <c r="C33" s="108">
        <f>INDEX('Project Survey_KPT'!FY:FY,MATCH(A33,'Project Survey_KPT'!F:F,0))</f>
        <v>4.7</v>
      </c>
      <c r="D33" s="109">
        <f t="shared" si="0"/>
        <v>0.77333333333333343</v>
      </c>
      <c r="E33" s="110">
        <f t="shared" si="1"/>
        <v>0.28226666666666672</v>
      </c>
      <c r="F33" s="109">
        <f>VLOOKUP(A33,'Unpaired sampling '!D:G,4,0)</f>
        <v>0.1645390070921986</v>
      </c>
    </row>
    <row r="34" spans="1:6">
      <c r="A34" s="108">
        <f>'Unpaired sampling '!D52</f>
        <v>135768361</v>
      </c>
      <c r="B34" s="109">
        <f>'Unpaired sampling '!E52</f>
        <v>0.10134099616858239</v>
      </c>
      <c r="C34" s="108">
        <f>INDEX('Project Survey_KPT'!FY:FY,MATCH(A34,'Project Survey_KPT'!F:F,0))</f>
        <v>8.7000000000000011</v>
      </c>
      <c r="D34" s="109">
        <f t="shared" si="0"/>
        <v>0.88166666666666682</v>
      </c>
      <c r="E34" s="110">
        <f t="shared" si="1"/>
        <v>0.32180833333333336</v>
      </c>
      <c r="F34" s="109">
        <f>VLOOKUP(A34,'Unpaired sampling '!D:G,4,0)</f>
        <v>0.10134099616858239</v>
      </c>
    </row>
    <row r="35" spans="1:6">
      <c r="A35" s="108">
        <f>'Unpaired sampling '!D53</f>
        <v>140832748</v>
      </c>
      <c r="B35" s="109">
        <f>'Unpaired sampling '!E53</f>
        <v>0.23892617449664422</v>
      </c>
      <c r="C35" s="108">
        <f>INDEX('Project Survey_KPT'!FY:FY,MATCH(A35,'Project Survey_KPT'!F:F,0))</f>
        <v>4.9666666666666668</v>
      </c>
      <c r="D35" s="109">
        <f t="shared" si="0"/>
        <v>1.1866666666666663</v>
      </c>
      <c r="E35" s="110">
        <f t="shared" si="1"/>
        <v>0.4331333333333332</v>
      </c>
      <c r="F35" s="109">
        <f>VLOOKUP(A35,'Unpaired sampling '!D:G,4,0)</f>
        <v>0.23892617449664422</v>
      </c>
    </row>
    <row r="36" spans="1:6">
      <c r="A36" s="108">
        <f>'Unpaired sampling '!D54</f>
        <v>140813975</v>
      </c>
      <c r="B36" s="109">
        <f>'Unpaired sampling '!E54</f>
        <v>0.25910931174089064</v>
      </c>
      <c r="C36" s="108">
        <f>INDEX('Project Survey_KPT'!FY:FY,MATCH(A36,'Project Survey_KPT'!F:F,0))</f>
        <v>8.2333333333333343</v>
      </c>
      <c r="D36" s="109">
        <f t="shared" si="0"/>
        <v>2.1333333333333333</v>
      </c>
      <c r="E36" s="110">
        <f t="shared" si="1"/>
        <v>0.77866666666666662</v>
      </c>
      <c r="F36" s="109">
        <f>VLOOKUP(A36,'Unpaired sampling '!D:G,4,0)</f>
        <v>0.25910931174089064</v>
      </c>
    </row>
    <row r="37" spans="1:6">
      <c r="A37" s="108">
        <f>'Unpaired sampling '!D55</f>
        <v>128543800</v>
      </c>
      <c r="B37" s="109">
        <f>'Unpaired sampling '!E55</f>
        <v>0.12219451371571073</v>
      </c>
      <c r="C37" s="108">
        <f>INDEX('Project Survey_KPT'!FY:FY,MATCH(A37,'Project Survey_KPT'!F:F,0))</f>
        <v>13.366666666666667</v>
      </c>
      <c r="D37" s="109">
        <f t="shared" si="0"/>
        <v>1.6333333333333335</v>
      </c>
      <c r="E37" s="110">
        <f t="shared" si="1"/>
        <v>0.59616666666666673</v>
      </c>
      <c r="F37" s="109">
        <f>VLOOKUP(A37,'Unpaired sampling '!D:G,4,0)</f>
        <v>0.12219451371571073</v>
      </c>
    </row>
    <row r="38" spans="1:6">
      <c r="A38" s="108">
        <f>'Unpaired sampling '!D56</f>
        <v>132565193</v>
      </c>
      <c r="B38" s="109">
        <f>'Unpaired sampling '!E56</f>
        <v>0.18448275862068972</v>
      </c>
      <c r="C38" s="108">
        <f>INDEX('Project Survey_KPT'!FY:FY,MATCH(A38,'Project Survey_KPT'!F:F,0))</f>
        <v>5.8</v>
      </c>
      <c r="D38" s="109">
        <f t="shared" si="0"/>
        <v>1.0700000000000003</v>
      </c>
      <c r="E38" s="110">
        <f t="shared" si="1"/>
        <v>0.39055000000000012</v>
      </c>
      <c r="F38" s="109">
        <f>VLOOKUP(A38,'Unpaired sampling '!D:G,4,0)</f>
        <v>0.18448275862068972</v>
      </c>
    </row>
    <row r="39" spans="1:6">
      <c r="A39" s="108">
        <f>'Unpaired sampling '!D57</f>
        <v>141693455</v>
      </c>
      <c r="B39" s="109">
        <f>'Unpaired sampling '!E57</f>
        <v>0.17350427350427347</v>
      </c>
      <c r="C39" s="108">
        <f>INDEX('Project Survey_KPT'!FY:FY,MATCH(A39,'Project Survey_KPT'!F:F,0))</f>
        <v>11.700000000000001</v>
      </c>
      <c r="D39" s="109">
        <f t="shared" si="0"/>
        <v>2.0299999999999998</v>
      </c>
      <c r="E39" s="110">
        <f t="shared" si="1"/>
        <v>0.74094999999999989</v>
      </c>
      <c r="F39" s="109">
        <f>VLOOKUP(A39,'Unpaired sampling '!D:G,4,0)</f>
        <v>0.17350427350427347</v>
      </c>
    </row>
    <row r="40" spans="1:6">
      <c r="A40" s="108">
        <f>'Unpaired sampling '!D58</f>
        <v>138609645</v>
      </c>
      <c r="B40" s="109">
        <f>'Unpaired sampling '!E58</f>
        <v>0.10526315789473685</v>
      </c>
      <c r="C40" s="108">
        <f>INDEX('Project Survey_KPT'!FY:FY,MATCH(A40,'Project Survey_KPT'!F:F,0))</f>
        <v>5.7</v>
      </c>
      <c r="D40" s="109">
        <f t="shared" si="0"/>
        <v>0.60000000000000009</v>
      </c>
      <c r="E40" s="110">
        <f t="shared" si="1"/>
        <v>0.21900000000000003</v>
      </c>
      <c r="F40" s="109">
        <f>VLOOKUP(A40,'Unpaired sampling '!D:G,4,0)</f>
        <v>0.10526315789473685</v>
      </c>
    </row>
    <row r="41" spans="1:6">
      <c r="A41" s="108">
        <f>'Unpaired sampling '!D59</f>
        <v>132645821</v>
      </c>
      <c r="B41" s="109">
        <f>'Unpaired sampling '!E59</f>
        <v>0.17055214723926379</v>
      </c>
      <c r="C41" s="108">
        <f>INDEX('Project Survey_KPT'!FY:FY,MATCH(A41,'Project Survey_KPT'!F:F,0))</f>
        <v>5.4333333333333336</v>
      </c>
      <c r="D41" s="109">
        <f t="shared" si="0"/>
        <v>0.92666666666666664</v>
      </c>
      <c r="E41" s="110">
        <f t="shared" si="1"/>
        <v>0.33823333333333333</v>
      </c>
      <c r="F41" s="109">
        <f>VLOOKUP(A41,'Unpaired sampling '!D:G,4,0)</f>
        <v>0.17055214723926379</v>
      </c>
    </row>
    <row r="42" spans="1:6">
      <c r="A42" s="108">
        <f>'Unpaired sampling '!D60</f>
        <v>148796824</v>
      </c>
      <c r="B42" s="109">
        <f>'Unpaired sampling '!E60</f>
        <v>0.16939890710382513</v>
      </c>
      <c r="C42" s="108">
        <f>INDEX('Project Survey_KPT'!FY:FY,MATCH(A42,'Project Survey_KPT'!F:F,0))</f>
        <v>6.1</v>
      </c>
      <c r="D42" s="109">
        <f t="shared" si="0"/>
        <v>1.0333333333333332</v>
      </c>
      <c r="E42" s="110">
        <f t="shared" si="1"/>
        <v>0.37716666666666659</v>
      </c>
      <c r="F42" s="109">
        <f>VLOOKUP(A42,'Unpaired sampling '!D:G,4,0)</f>
        <v>0.16939890710382513</v>
      </c>
    </row>
    <row r="43" spans="1:6">
      <c r="A43" s="108">
        <f>'Unpaired sampling '!D61</f>
        <v>138789904</v>
      </c>
      <c r="B43" s="109">
        <f>'Unpaired sampling '!E61</f>
        <v>0.30078125000000006</v>
      </c>
      <c r="C43" s="108">
        <f>INDEX('Project Survey_KPT'!FY:FY,MATCH(A43,'Project Survey_KPT'!F:F,0))</f>
        <v>2.1333333333333333</v>
      </c>
      <c r="D43" s="109">
        <f t="shared" si="0"/>
        <v>0.64166666666666683</v>
      </c>
      <c r="E43" s="110">
        <f t="shared" si="1"/>
        <v>0.23420833333333338</v>
      </c>
      <c r="F43" s="109">
        <f>VLOOKUP(A43,'Unpaired sampling '!D:G,4,0)</f>
        <v>0.30078125000000006</v>
      </c>
    </row>
    <row r="44" spans="1:6">
      <c r="A44" s="108">
        <f>'Unpaired sampling '!D62</f>
        <v>133934955</v>
      </c>
      <c r="B44" s="109">
        <f>'Unpaired sampling '!E62</f>
        <v>0.1966666666666666</v>
      </c>
      <c r="C44" s="108">
        <f>INDEX('Project Survey_KPT'!FY:FY,MATCH(A44,'Project Survey_KPT'!F:F,0))</f>
        <v>10</v>
      </c>
      <c r="D44" s="109">
        <f t="shared" si="0"/>
        <v>1.9666666666666659</v>
      </c>
      <c r="E44" s="110">
        <f t="shared" si="1"/>
        <v>0.71783333333333299</v>
      </c>
      <c r="F44" s="109">
        <f>VLOOKUP(A44,'Unpaired sampling '!D:G,4,0)</f>
        <v>0.1966666666666666</v>
      </c>
    </row>
    <row r="45" spans="1:6">
      <c r="A45" s="108">
        <f>'Unpaired sampling '!D63</f>
        <v>139067243</v>
      </c>
      <c r="B45" s="109">
        <f>'Unpaired sampling '!E63</f>
        <v>7.4509803921568626E-2</v>
      </c>
      <c r="C45" s="108">
        <f>INDEX('Project Survey_KPT'!FY:FY,MATCH(A45,'Project Survey_KPT'!F:F,0))</f>
        <v>8.5</v>
      </c>
      <c r="D45" s="109">
        <f t="shared" si="0"/>
        <v>0.6333333333333333</v>
      </c>
      <c r="E45" s="110">
        <f t="shared" si="1"/>
        <v>0.23116666666666666</v>
      </c>
      <c r="F45" s="109">
        <f>VLOOKUP(A45,'Unpaired sampling '!D:G,4,0)</f>
        <v>7.4509803921568626E-2</v>
      </c>
    </row>
    <row r="46" spans="1:6">
      <c r="A46" s="108">
        <f>'Unpaired sampling '!D64</f>
        <v>141028220</v>
      </c>
      <c r="B46" s="109">
        <f>'Unpaired sampling '!E64</f>
        <v>0.23008849557522121</v>
      </c>
      <c r="C46" s="108">
        <f>INDEX('Project Survey_KPT'!FY:FY,MATCH(A46,'Project Survey_KPT'!F:F,0))</f>
        <v>7.5333333333333332</v>
      </c>
      <c r="D46" s="109">
        <f t="shared" si="0"/>
        <v>1.7333333333333332</v>
      </c>
      <c r="E46" s="110">
        <f t="shared" si="1"/>
        <v>0.6326666666666666</v>
      </c>
      <c r="F46" s="109">
        <f>VLOOKUP(A46,'Unpaired sampling '!D:G,4,0)</f>
        <v>0.23008849557522121</v>
      </c>
    </row>
    <row r="47" spans="1:6">
      <c r="A47" s="108">
        <f>'Unpaired sampling '!D65</f>
        <v>303962797</v>
      </c>
      <c r="B47" s="109">
        <f>'Unpaired sampling '!E65</f>
        <v>0.18309859154929573</v>
      </c>
      <c r="C47" s="108">
        <f>INDEX('Project Survey_KPT'!FY:FY,MATCH(A47,'Project Survey_KPT'!F:F,0))</f>
        <v>7.1</v>
      </c>
      <c r="D47" s="109">
        <f t="shared" si="0"/>
        <v>1.2999999999999996</v>
      </c>
      <c r="E47" s="110">
        <f t="shared" si="1"/>
        <v>0.47449999999999987</v>
      </c>
      <c r="F47" s="109">
        <f>VLOOKUP(A47,'Unpaired sampling '!D:G,4,0)</f>
        <v>0.18309859154929573</v>
      </c>
    </row>
    <row r="48" spans="1:6">
      <c r="A48" s="108">
        <f>'Unpaired sampling '!D66</f>
        <v>303131520</v>
      </c>
      <c r="B48" s="109">
        <f>'Unpaired sampling '!E66</f>
        <v>0.20666666666666664</v>
      </c>
      <c r="C48" s="108">
        <f>INDEX('Project Survey_KPT'!FY:FY,MATCH(A48,'Project Survey_KPT'!F:F,0))</f>
        <v>10</v>
      </c>
      <c r="D48" s="109">
        <f t="shared" si="0"/>
        <v>2.0666666666666664</v>
      </c>
      <c r="E48" s="110">
        <f t="shared" si="1"/>
        <v>0.75433333333333319</v>
      </c>
      <c r="F48" s="109">
        <f>VLOOKUP(A48,'Unpaired sampling '!D:G,4,0)</f>
        <v>0.20666666666666664</v>
      </c>
    </row>
    <row r="49" spans="1:6">
      <c r="A49" s="108">
        <f>'Unpaired sampling '!D67</f>
        <v>134627760</v>
      </c>
      <c r="B49" s="109">
        <f>'Unpaired sampling '!E67</f>
        <v>0.59148936170212796</v>
      </c>
      <c r="C49" s="108">
        <f>INDEX('Project Survey_KPT'!FY:FY,MATCH(A49,'Project Survey_KPT'!F:F,0))</f>
        <v>3.1333333333333333</v>
      </c>
      <c r="D49" s="109">
        <f t="shared" si="0"/>
        <v>1.8533333333333342</v>
      </c>
      <c r="E49" s="110">
        <f t="shared" si="1"/>
        <v>0.67646666666666699</v>
      </c>
      <c r="F49" s="109" t="str">
        <f>VLOOKUP(A49,'Unpaired sampling '!D:G,4,0)</f>
        <v>Outlier</v>
      </c>
    </row>
    <row r="50" spans="1:6">
      <c r="A50" s="108">
        <f>'Unpaired sampling '!D68</f>
        <v>138267685</v>
      </c>
      <c r="B50" s="109">
        <f>'Unpaired sampling '!E68</f>
        <v>0.10917030567685598</v>
      </c>
      <c r="C50" s="108">
        <f>INDEX('Project Survey_KPT'!FY:FY,MATCH(A50,'Project Survey_KPT'!F:F,0))</f>
        <v>7.6333333333333329</v>
      </c>
      <c r="D50" s="109">
        <f t="shared" si="0"/>
        <v>0.83333333333333393</v>
      </c>
      <c r="E50" s="110">
        <f t="shared" si="1"/>
        <v>0.30416666666666686</v>
      </c>
      <c r="F50" s="109">
        <f>VLOOKUP(A50,'Unpaired sampling '!D:G,4,0)</f>
        <v>0.10917030567685598</v>
      </c>
    </row>
    <row r="51" spans="1:6">
      <c r="A51" s="108">
        <f>'Unpaired sampling '!D69</f>
        <v>137462641</v>
      </c>
      <c r="B51" s="109">
        <f>'Unpaired sampling '!E69</f>
        <v>0.14929577464788732</v>
      </c>
      <c r="C51" s="108">
        <f>INDEX('Project Survey_KPT'!FY:FY,MATCH(A51,'Project Survey_KPT'!F:F,0))</f>
        <v>7.1</v>
      </c>
      <c r="D51" s="109">
        <f t="shared" si="0"/>
        <v>1.0599999999999998</v>
      </c>
      <c r="E51" s="110">
        <f t="shared" si="1"/>
        <v>0.38689999999999991</v>
      </c>
      <c r="F51" s="109">
        <f>VLOOKUP(A51,'Unpaired sampling '!D:G,4,0)</f>
        <v>0.14929577464788732</v>
      </c>
    </row>
    <row r="52" spans="1:6">
      <c r="A52" s="108">
        <f>'Unpaired sampling '!D70</f>
        <v>141612327</v>
      </c>
      <c r="B52" s="109">
        <f>'Unpaired sampling '!E70</f>
        <v>0.21148648648648649</v>
      </c>
      <c r="C52" s="108">
        <f>INDEX('Project Survey_KPT'!FY:FY,MATCH(A52,'Project Survey_KPT'!F:F,0))</f>
        <v>7.4</v>
      </c>
      <c r="D52" s="109">
        <f t="shared" si="0"/>
        <v>1.5650000000000002</v>
      </c>
      <c r="E52" s="110">
        <f t="shared" si="1"/>
        <v>0.57122500000000009</v>
      </c>
      <c r="F52" s="109">
        <f>VLOOKUP(A52,'Unpaired sampling '!D:G,4,0)</f>
        <v>0.21148648648648649</v>
      </c>
    </row>
    <row r="53" spans="1:6">
      <c r="A53" s="108">
        <f>'Unpaired sampling '!D71</f>
        <v>141816377</v>
      </c>
      <c r="B53" s="109">
        <f>'Unpaired sampling '!E71</f>
        <v>0.25248226950354602</v>
      </c>
      <c r="C53" s="108">
        <f>INDEX('Project Survey_KPT'!FY:FY,MATCH(A53,'Project Survey_KPT'!F:F,0))</f>
        <v>4.7</v>
      </c>
      <c r="D53" s="109">
        <f t="shared" si="0"/>
        <v>1.1866666666666663</v>
      </c>
      <c r="E53" s="110">
        <f t="shared" si="1"/>
        <v>0.4331333333333332</v>
      </c>
      <c r="F53" s="109">
        <f>VLOOKUP(A53,'Unpaired sampling '!D:G,4,0)</f>
        <v>0.25248226950354602</v>
      </c>
    </row>
    <row r="54" spans="1:6">
      <c r="A54" s="108">
        <f>'Unpaired sampling '!D72</f>
        <v>140881132</v>
      </c>
      <c r="B54" s="109">
        <f>'Unpaired sampling '!E72</f>
        <v>0.18579234972677588</v>
      </c>
      <c r="C54" s="108">
        <f>INDEX('Project Survey_KPT'!FY:FY,MATCH(A54,'Project Survey_KPT'!F:F,0))</f>
        <v>6.1</v>
      </c>
      <c r="D54" s="109">
        <f t="shared" si="0"/>
        <v>1.1333333333333329</v>
      </c>
      <c r="E54" s="110">
        <f t="shared" si="1"/>
        <v>0.41366666666666646</v>
      </c>
      <c r="F54" s="109">
        <f>VLOOKUP(A54,'Unpaired sampling '!D:G,4,0)</f>
        <v>0.18579234972677588</v>
      </c>
    </row>
    <row r="55" spans="1:6">
      <c r="A55" s="108">
        <f>'Unpaired sampling '!D73</f>
        <v>139170887</v>
      </c>
      <c r="B55" s="109">
        <f>'Unpaired sampling '!E73</f>
        <v>0.1986338797814208</v>
      </c>
      <c r="C55" s="108">
        <f>INDEX('Project Survey_KPT'!FY:FY,MATCH(A55,'Project Survey_KPT'!F:F,0))</f>
        <v>6.1</v>
      </c>
      <c r="D55" s="109">
        <f t="shared" si="0"/>
        <v>1.2116666666666669</v>
      </c>
      <c r="E55" s="110">
        <f t="shared" si="1"/>
        <v>0.44225833333333342</v>
      </c>
      <c r="F55" s="109">
        <f>VLOOKUP(A55,'Unpaired sampling '!D:G,4,0)</f>
        <v>0.1986338797814208</v>
      </c>
    </row>
    <row r="56" spans="1:6">
      <c r="A56" s="108">
        <f>'Unpaired sampling '!D74</f>
        <v>139648288</v>
      </c>
      <c r="B56" s="109">
        <f>'Unpaired sampling '!E74</f>
        <v>0.26901408450704228</v>
      </c>
      <c r="C56" s="108">
        <f>INDEX('Project Survey_KPT'!FY:FY,MATCH(A56,'Project Survey_KPT'!F:F,0))</f>
        <v>4.7333333333333334</v>
      </c>
      <c r="D56" s="109">
        <f t="shared" si="0"/>
        <v>1.2733333333333334</v>
      </c>
      <c r="E56" s="110">
        <f t="shared" si="1"/>
        <v>0.46476666666666672</v>
      </c>
      <c r="F56" s="109">
        <f>VLOOKUP(A56,'Unpaired sampling '!D:G,4,0)</f>
        <v>0.26901408450704228</v>
      </c>
    </row>
    <row r="57" spans="1:6">
      <c r="A57" s="108">
        <f>'Unpaired sampling '!D75</f>
        <v>140333545</v>
      </c>
      <c r="B57" s="109">
        <f>'Unpaired sampling '!E75</f>
        <v>0.14054726368159201</v>
      </c>
      <c r="C57" s="108">
        <f>INDEX('Project Survey_KPT'!FY:FY,MATCH(A57,'Project Survey_KPT'!F:F,0))</f>
        <v>6.7</v>
      </c>
      <c r="D57" s="109">
        <f t="shared" si="0"/>
        <v>0.94166666666666654</v>
      </c>
      <c r="E57" s="110">
        <f t="shared" si="1"/>
        <v>0.34370833333333328</v>
      </c>
      <c r="F57" s="109">
        <f>VLOOKUP(A57,'Unpaired sampling '!D:G,4,0)</f>
        <v>0.14054726368159201</v>
      </c>
    </row>
    <row r="58" spans="1:6">
      <c r="A58" s="108">
        <f>'Unpaired sampling '!D76</f>
        <v>303671772</v>
      </c>
      <c r="B58" s="109">
        <f>'Unpaired sampling '!E76</f>
        <v>9.0674603174603172E-2</v>
      </c>
      <c r="C58" s="108">
        <f>INDEX('Project Survey_KPT'!FY:FY,MATCH(A58,'Project Survey_KPT'!F:F,0))</f>
        <v>8.4</v>
      </c>
      <c r="D58" s="109">
        <f t="shared" si="0"/>
        <v>0.76166666666666671</v>
      </c>
      <c r="E58" s="110">
        <f t="shared" si="1"/>
        <v>0.27800833333333336</v>
      </c>
      <c r="F58" s="109">
        <f>VLOOKUP(A58,'Unpaired sampling '!D:G,4,0)</f>
        <v>9.0674603174603172E-2</v>
      </c>
    </row>
    <row r="59" spans="1:6">
      <c r="A59" s="108">
        <f>'Unpaired sampling '!D77</f>
        <v>139543379</v>
      </c>
      <c r="B59" s="109">
        <f>'Unpaired sampling '!E77</f>
        <v>0.1254601226993865</v>
      </c>
      <c r="C59" s="108">
        <f>INDEX('Project Survey_KPT'!FY:FY,MATCH(A59,'Project Survey_KPT'!F:F,0))</f>
        <v>5.4333333333333336</v>
      </c>
      <c r="D59" s="109">
        <f t="shared" si="0"/>
        <v>0.68166666666666664</v>
      </c>
      <c r="E59" s="110">
        <f t="shared" si="1"/>
        <v>0.24880833333333333</v>
      </c>
      <c r="F59" s="109">
        <f>VLOOKUP(A59,'Unpaired sampling '!D:G,4,0)</f>
        <v>0.1254601226993865</v>
      </c>
    </row>
    <row r="60" spans="1:6">
      <c r="A60" s="108">
        <f>'Unpaired sampling '!D78</f>
        <v>133937461</v>
      </c>
      <c r="B60" s="109">
        <f>'Unpaired sampling '!E78</f>
        <v>0.15241379310344821</v>
      </c>
      <c r="C60" s="108">
        <f>INDEX('Project Survey_KPT'!FY:FY,MATCH(A60,'Project Survey_KPT'!F:F,0))</f>
        <v>4.8333333333333339</v>
      </c>
      <c r="D60" s="109">
        <f t="shared" si="0"/>
        <v>0.73666666666666647</v>
      </c>
      <c r="E60" s="110">
        <f t="shared" si="1"/>
        <v>0.26888333333333325</v>
      </c>
      <c r="F60" s="109">
        <f>VLOOKUP(A60,'Unpaired sampling '!D:G,4,0)</f>
        <v>0.15241379310344821</v>
      </c>
    </row>
    <row r="61" spans="1:6">
      <c r="A61" s="108">
        <f>'Unpaired sampling '!D79</f>
        <v>135266610</v>
      </c>
      <c r="B61" s="109">
        <f>'Unpaired sampling '!E79</f>
        <v>0.20311594202898559</v>
      </c>
      <c r="C61" s="108">
        <f>INDEX('Project Survey_KPT'!FY:FY,MATCH(A61,'Project Survey_KPT'!F:F,0))</f>
        <v>4.5999999999999996</v>
      </c>
      <c r="D61" s="109">
        <f t="shared" si="0"/>
        <v>0.93433333333333357</v>
      </c>
      <c r="E61" s="110">
        <f t="shared" si="1"/>
        <v>0.34103166666666673</v>
      </c>
      <c r="F61" s="109">
        <f>VLOOKUP(A61,'Unpaired sampling '!D:G,4,0)</f>
        <v>0.20311594202898559</v>
      </c>
    </row>
    <row r="62" spans="1:6">
      <c r="A62" s="108"/>
      <c r="C62" s="10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1C3DA-6E04-436B-A19A-7A6B90D58404}">
  <dimension ref="A3:G89"/>
  <sheetViews>
    <sheetView topLeftCell="A12" zoomScale="145" zoomScaleNormal="145" workbookViewId="0">
      <selection activeCell="I25" sqref="I25"/>
    </sheetView>
  </sheetViews>
  <sheetFormatPr baseColWidth="10" defaultColWidth="8.83203125" defaultRowHeight="15"/>
  <cols>
    <col min="1" max="1" width="12" customWidth="1"/>
    <col min="2" max="2" width="20.5" customWidth="1"/>
    <col min="3" max="3" width="18.6640625" customWidth="1"/>
    <col min="4" max="4" width="12.83203125" customWidth="1"/>
    <col min="5" max="5" width="4.83203125" customWidth="1"/>
    <col min="6" max="6" width="22.33203125" customWidth="1"/>
    <col min="7" max="7" width="8.33203125" customWidth="1"/>
    <col min="8" max="8" width="15.6640625" bestFit="1" customWidth="1"/>
    <col min="9" max="9" width="10.5" bestFit="1" customWidth="1"/>
    <col min="10" max="10" width="8" bestFit="1" customWidth="1"/>
    <col min="11" max="11" width="9.1640625" bestFit="1" customWidth="1"/>
    <col min="12" max="12" width="8" bestFit="1" customWidth="1"/>
    <col min="13" max="13" width="9.1640625" bestFit="1" customWidth="1"/>
    <col min="14" max="14" width="9.83203125" bestFit="1" customWidth="1"/>
    <col min="15" max="15" width="10.5" bestFit="1" customWidth="1"/>
    <col min="16" max="20" width="15.6640625" bestFit="1" customWidth="1"/>
    <col min="21" max="21" width="10.5" bestFit="1" customWidth="1"/>
  </cols>
  <sheetData>
    <row r="3" spans="1:6" ht="15" customHeight="1">
      <c r="A3" s="366" t="s">
        <v>2343</v>
      </c>
      <c r="B3" s="125" t="s">
        <v>2312</v>
      </c>
      <c r="C3" t="s">
        <v>0</v>
      </c>
      <c r="D3" t="s">
        <v>1</v>
      </c>
      <c r="E3" t="s">
        <v>2</v>
      </c>
      <c r="F3" t="s">
        <v>3</v>
      </c>
    </row>
    <row r="4" spans="1:6">
      <c r="A4" s="367"/>
      <c r="B4" t="s">
        <v>41</v>
      </c>
      <c r="C4" s="127">
        <f>AVERAGE('Baseline Survey_KPT'!IR:IR)</f>
        <v>0.9684806535776348</v>
      </c>
      <c r="D4" s="127">
        <f>AVERAGE('Baseline Survey_KPT'!IS:IS)</f>
        <v>0</v>
      </c>
      <c r="E4" s="127">
        <f>AVERAGE('Baseline Survey_KPT'!IT:IT)</f>
        <v>3.1519346422365146E-2</v>
      </c>
      <c r="F4" s="127">
        <f>AVERAGE('Baseline Survey_KPT'!IU:IU)</f>
        <v>0</v>
      </c>
    </row>
    <row r="5" spans="1:6">
      <c r="A5" s="367"/>
      <c r="B5" t="s">
        <v>2344</v>
      </c>
      <c r="C5" s="126">
        <f>AVERAGE('Project Survey_KPT'!FQ:FQ)</f>
        <v>0.96161420647701035</v>
      </c>
      <c r="D5" s="126">
        <f>AVERAGE('Project Survey_KPT'!FR:FR)</f>
        <v>0</v>
      </c>
      <c r="E5" s="126">
        <f>AVERAGE('Project Survey_KPT'!FS:FS)</f>
        <v>3.8385793522989667E-2</v>
      </c>
      <c r="F5" s="126">
        <f>AVERAGE('Project Survey_KPT'!FT:FT)</f>
        <v>0</v>
      </c>
    </row>
    <row r="6" spans="1:6">
      <c r="A6" s="367"/>
    </row>
    <row r="7" spans="1:6">
      <c r="A7" s="367"/>
    </row>
    <row r="8" spans="1:6">
      <c r="A8" s="367"/>
    </row>
    <row r="9" spans="1:6">
      <c r="A9" s="367"/>
    </row>
    <row r="10" spans="1:6">
      <c r="A10" s="367"/>
    </row>
    <row r="11" spans="1:6">
      <c r="A11" s="367"/>
    </row>
    <row r="12" spans="1:6">
      <c r="A12" s="367"/>
    </row>
    <row r="13" spans="1:6">
      <c r="A13" s="367"/>
    </row>
    <row r="14" spans="1:6">
      <c r="A14" s="367"/>
    </row>
    <row r="15" spans="1:6">
      <c r="A15" s="367"/>
    </row>
    <row r="16" spans="1:6">
      <c r="A16" s="367"/>
    </row>
    <row r="17" spans="1:7">
      <c r="A17" s="367"/>
    </row>
    <row r="18" spans="1:7">
      <c r="A18" s="368"/>
    </row>
    <row r="19" spans="1:7">
      <c r="A19" s="202"/>
    </row>
    <row r="20" spans="1:7" ht="12.75" customHeight="1">
      <c r="A20" s="202"/>
      <c r="B20" s="362" t="s">
        <v>2345</v>
      </c>
      <c r="C20" s="362"/>
      <c r="F20" s="362" t="s">
        <v>2346</v>
      </c>
      <c r="G20" s="362"/>
    </row>
    <row r="21" spans="1:7">
      <c r="A21" s="202"/>
      <c r="B21" s="363"/>
      <c r="C21" s="363"/>
      <c r="F21" s="363"/>
      <c r="G21" s="363"/>
    </row>
    <row r="22" spans="1:7">
      <c r="A22" s="201"/>
    </row>
    <row r="23" spans="1:7">
      <c r="F23" s="198" t="s">
        <v>2347</v>
      </c>
      <c r="G23" t="s">
        <v>2348</v>
      </c>
    </row>
    <row r="24" spans="1:7">
      <c r="A24" s="369" t="s">
        <v>2349</v>
      </c>
      <c r="B24" s="198" t="s">
        <v>214</v>
      </c>
      <c r="C24" t="s">
        <v>2350</v>
      </c>
      <c r="F24" s="199" t="s">
        <v>2351</v>
      </c>
      <c r="G24">
        <v>3</v>
      </c>
    </row>
    <row r="25" spans="1:7" ht="18" customHeight="1">
      <c r="A25" s="370"/>
      <c r="B25" s="199">
        <v>44290</v>
      </c>
      <c r="C25">
        <v>42</v>
      </c>
      <c r="F25" s="199" t="s">
        <v>2352</v>
      </c>
      <c r="G25">
        <v>14</v>
      </c>
    </row>
    <row r="26" spans="1:7" ht="15" customHeight="1">
      <c r="A26" s="370"/>
      <c r="B26" s="199">
        <v>44297</v>
      </c>
      <c r="C26">
        <v>18</v>
      </c>
      <c r="F26" s="199" t="s">
        <v>2353</v>
      </c>
      <c r="G26">
        <v>26</v>
      </c>
    </row>
    <row r="27" spans="1:7" ht="18" customHeight="1">
      <c r="A27" s="370"/>
      <c r="B27" s="199" t="s">
        <v>2354</v>
      </c>
      <c r="C27">
        <v>60</v>
      </c>
      <c r="F27" s="199" t="s">
        <v>2355</v>
      </c>
      <c r="G27">
        <v>76</v>
      </c>
    </row>
    <row r="28" spans="1:7">
      <c r="A28" s="199"/>
      <c r="B28" s="199"/>
      <c r="F28" s="199" t="s">
        <v>2354</v>
      </c>
      <c r="G28">
        <v>119</v>
      </c>
    </row>
    <row r="29" spans="1:7">
      <c r="A29" s="199"/>
      <c r="B29" s="199"/>
    </row>
    <row r="30" spans="1:7">
      <c r="A30" s="199"/>
      <c r="B30" s="199"/>
    </row>
    <row r="31" spans="1:7" ht="12.75" customHeight="1">
      <c r="A31" s="364" t="s">
        <v>2356</v>
      </c>
      <c r="B31" s="198" t="s">
        <v>2356</v>
      </c>
      <c r="C31" t="s">
        <v>2350</v>
      </c>
      <c r="F31" s="198" t="s">
        <v>2356</v>
      </c>
      <c r="G31" t="s">
        <v>2348</v>
      </c>
    </row>
    <row r="32" spans="1:7">
      <c r="A32" s="365"/>
      <c r="B32" s="200" t="s">
        <v>1861</v>
      </c>
      <c r="C32">
        <v>22</v>
      </c>
      <c r="F32" s="200" t="s">
        <v>1306</v>
      </c>
      <c r="G32">
        <v>9</v>
      </c>
    </row>
    <row r="33" spans="1:7">
      <c r="A33" s="365"/>
      <c r="B33" s="200" t="s">
        <v>1840</v>
      </c>
      <c r="C33">
        <v>4</v>
      </c>
      <c r="F33" s="200" t="s">
        <v>228</v>
      </c>
      <c r="G33">
        <v>5</v>
      </c>
    </row>
    <row r="34" spans="1:7">
      <c r="A34" s="365"/>
      <c r="B34" s="200" t="s">
        <v>1781</v>
      </c>
      <c r="C34">
        <v>33</v>
      </c>
      <c r="F34" s="200" t="s">
        <v>301</v>
      </c>
      <c r="G34">
        <v>18</v>
      </c>
    </row>
    <row r="35" spans="1:7">
      <c r="A35" s="365"/>
      <c r="B35" s="200" t="s">
        <v>1832</v>
      </c>
      <c r="C35">
        <v>1</v>
      </c>
      <c r="F35" s="200" t="s">
        <v>1215</v>
      </c>
      <c r="G35">
        <v>9</v>
      </c>
    </row>
    <row r="36" spans="1:7">
      <c r="A36" s="365"/>
      <c r="B36" s="200" t="s">
        <v>2354</v>
      </c>
      <c r="C36">
        <v>60</v>
      </c>
      <c r="F36" s="200" t="s">
        <v>253</v>
      </c>
      <c r="G36">
        <v>44</v>
      </c>
    </row>
    <row r="37" spans="1:7">
      <c r="A37" s="365"/>
      <c r="F37" s="200" t="s">
        <v>1090</v>
      </c>
      <c r="G37">
        <v>8</v>
      </c>
    </row>
    <row r="38" spans="1:7">
      <c r="A38" s="365"/>
      <c r="F38" s="200" t="s">
        <v>582</v>
      </c>
      <c r="G38">
        <v>26</v>
      </c>
    </row>
    <row r="39" spans="1:7">
      <c r="A39" s="365"/>
      <c r="F39" s="200" t="s">
        <v>2354</v>
      </c>
      <c r="G39">
        <v>119</v>
      </c>
    </row>
    <row r="40" spans="1:7">
      <c r="A40" s="365"/>
    </row>
    <row r="43" spans="1:7">
      <c r="A43" s="371" t="s">
        <v>2357</v>
      </c>
      <c r="B43" s="198" t="s">
        <v>2358</v>
      </c>
      <c r="C43" t="s">
        <v>2350</v>
      </c>
      <c r="F43" s="198" t="s">
        <v>2358</v>
      </c>
      <c r="G43" t="s">
        <v>2348</v>
      </c>
    </row>
    <row r="44" spans="1:7">
      <c r="A44" s="371"/>
      <c r="B44" s="200" t="s">
        <v>1923</v>
      </c>
      <c r="C44">
        <v>5</v>
      </c>
      <c r="F44" s="200" t="s">
        <v>1303</v>
      </c>
      <c r="G44">
        <v>5</v>
      </c>
    </row>
    <row r="45" spans="1:7">
      <c r="A45" s="371"/>
      <c r="B45" s="200" t="s">
        <v>2025</v>
      </c>
      <c r="C45">
        <v>1</v>
      </c>
      <c r="F45" s="200" t="s">
        <v>711</v>
      </c>
      <c r="G45">
        <v>1</v>
      </c>
    </row>
    <row r="46" spans="1:7">
      <c r="A46" s="371"/>
      <c r="B46" s="200" t="s">
        <v>1966</v>
      </c>
      <c r="C46">
        <v>1</v>
      </c>
      <c r="F46" s="200" t="s">
        <v>1577</v>
      </c>
      <c r="G46">
        <v>2</v>
      </c>
    </row>
    <row r="47" spans="1:7">
      <c r="A47" s="371"/>
      <c r="B47" s="200" t="s">
        <v>1880</v>
      </c>
      <c r="C47">
        <v>1</v>
      </c>
      <c r="F47" s="200" t="s">
        <v>697</v>
      </c>
      <c r="G47">
        <v>6</v>
      </c>
    </row>
    <row r="48" spans="1:7">
      <c r="A48" s="371"/>
      <c r="B48" s="200" t="s">
        <v>2147</v>
      </c>
      <c r="C48">
        <v>1</v>
      </c>
      <c r="F48" s="200" t="s">
        <v>872</v>
      </c>
      <c r="G48">
        <v>1</v>
      </c>
    </row>
    <row r="49" spans="1:7">
      <c r="A49" s="371"/>
      <c r="B49" s="200" t="s">
        <v>1772</v>
      </c>
      <c r="C49">
        <v>3</v>
      </c>
      <c r="F49" s="200" t="s">
        <v>1567</v>
      </c>
      <c r="G49">
        <v>1</v>
      </c>
    </row>
    <row r="50" spans="1:7">
      <c r="A50" s="371"/>
      <c r="B50" s="200" t="s">
        <v>1869</v>
      </c>
      <c r="C50">
        <v>2</v>
      </c>
      <c r="F50" s="200" t="s">
        <v>282</v>
      </c>
      <c r="G50">
        <v>1</v>
      </c>
    </row>
    <row r="51" spans="1:7">
      <c r="A51" s="371"/>
      <c r="B51" s="200" t="s">
        <v>1977</v>
      </c>
      <c r="C51">
        <v>1</v>
      </c>
      <c r="F51" s="200" t="s">
        <v>1498</v>
      </c>
      <c r="G51">
        <v>1</v>
      </c>
    </row>
    <row r="52" spans="1:7">
      <c r="A52" s="371"/>
      <c r="B52" s="200" t="s">
        <v>1833</v>
      </c>
      <c r="C52">
        <v>2</v>
      </c>
      <c r="F52" s="200" t="s">
        <v>1265</v>
      </c>
      <c r="G52">
        <v>1</v>
      </c>
    </row>
    <row r="53" spans="1:7">
      <c r="A53" s="371"/>
      <c r="B53" s="200" t="s">
        <v>2053</v>
      </c>
      <c r="C53">
        <v>2</v>
      </c>
      <c r="F53" s="200" t="s">
        <v>1275</v>
      </c>
      <c r="G53">
        <v>2</v>
      </c>
    </row>
    <row r="54" spans="1:7">
      <c r="A54" s="371"/>
      <c r="B54" s="200" t="s">
        <v>1844</v>
      </c>
      <c r="C54">
        <v>6</v>
      </c>
      <c r="F54" s="200" t="s">
        <v>1224</v>
      </c>
      <c r="G54">
        <v>2</v>
      </c>
    </row>
    <row r="55" spans="1:7">
      <c r="A55" s="371"/>
      <c r="B55" s="200" t="s">
        <v>2086</v>
      </c>
      <c r="C55">
        <v>1</v>
      </c>
      <c r="F55" s="200" t="s">
        <v>1211</v>
      </c>
      <c r="G55">
        <v>1</v>
      </c>
    </row>
    <row r="56" spans="1:7">
      <c r="A56" s="371"/>
      <c r="B56" s="200" t="s">
        <v>1890</v>
      </c>
      <c r="C56">
        <v>1</v>
      </c>
      <c r="F56" s="200" t="s">
        <v>783</v>
      </c>
      <c r="G56">
        <v>6</v>
      </c>
    </row>
    <row r="57" spans="1:7">
      <c r="A57" s="371"/>
      <c r="B57" s="200" t="s">
        <v>2018</v>
      </c>
      <c r="C57">
        <v>2</v>
      </c>
      <c r="F57" s="200" t="s">
        <v>1547</v>
      </c>
      <c r="G57">
        <v>2</v>
      </c>
    </row>
    <row r="58" spans="1:7">
      <c r="A58" s="371"/>
      <c r="B58" s="200" t="s">
        <v>1901</v>
      </c>
      <c r="C58">
        <v>1</v>
      </c>
      <c r="F58" s="200" t="s">
        <v>861</v>
      </c>
      <c r="G58">
        <v>1</v>
      </c>
    </row>
    <row r="59" spans="1:7">
      <c r="A59" s="371"/>
      <c r="B59" s="200" t="s">
        <v>1389</v>
      </c>
      <c r="C59">
        <v>5</v>
      </c>
      <c r="F59" s="200" t="s">
        <v>850</v>
      </c>
      <c r="G59">
        <v>4</v>
      </c>
    </row>
    <row r="60" spans="1:7">
      <c r="A60" s="371"/>
      <c r="B60" s="200" t="s">
        <v>1896</v>
      </c>
      <c r="C60">
        <v>2</v>
      </c>
      <c r="F60" s="200" t="s">
        <v>1432</v>
      </c>
      <c r="G60">
        <v>1</v>
      </c>
    </row>
    <row r="61" spans="1:7">
      <c r="A61" s="371"/>
      <c r="B61" s="200" t="s">
        <v>1902</v>
      </c>
      <c r="C61">
        <v>1</v>
      </c>
      <c r="F61" s="200" t="s">
        <v>1447</v>
      </c>
      <c r="G61">
        <v>2</v>
      </c>
    </row>
    <row r="62" spans="1:7">
      <c r="A62" s="371"/>
      <c r="B62" s="200" t="s">
        <v>1905</v>
      </c>
      <c r="C62">
        <v>1</v>
      </c>
      <c r="F62" s="200" t="s">
        <v>249</v>
      </c>
      <c r="G62">
        <v>1</v>
      </c>
    </row>
    <row r="63" spans="1:7">
      <c r="A63" s="371"/>
      <c r="B63" s="200" t="s">
        <v>1841</v>
      </c>
      <c r="C63">
        <v>1</v>
      </c>
      <c r="F63" s="200" t="s">
        <v>565</v>
      </c>
      <c r="G63">
        <v>1</v>
      </c>
    </row>
    <row r="64" spans="1:7">
      <c r="A64" s="371"/>
      <c r="B64" s="200" t="s">
        <v>1823</v>
      </c>
      <c r="C64">
        <v>3</v>
      </c>
      <c r="F64" s="200" t="s">
        <v>503</v>
      </c>
      <c r="G64">
        <v>9</v>
      </c>
    </row>
    <row r="65" spans="1:7">
      <c r="A65" s="371"/>
      <c r="B65" s="200" t="s">
        <v>1859</v>
      </c>
      <c r="C65">
        <v>2</v>
      </c>
      <c r="F65" s="200" t="s">
        <v>1535</v>
      </c>
      <c r="G65">
        <v>1</v>
      </c>
    </row>
    <row r="66" spans="1:7">
      <c r="A66" s="371"/>
      <c r="B66" s="200" t="s">
        <v>1850</v>
      </c>
      <c r="C66">
        <v>3</v>
      </c>
      <c r="F66" s="200" t="s">
        <v>1460</v>
      </c>
      <c r="G66">
        <v>1</v>
      </c>
    </row>
    <row r="67" spans="1:7">
      <c r="A67" s="371"/>
      <c r="B67" s="200" t="s">
        <v>1938</v>
      </c>
      <c r="C67">
        <v>6</v>
      </c>
      <c r="F67" s="200" t="s">
        <v>1473</v>
      </c>
      <c r="G67">
        <v>2</v>
      </c>
    </row>
    <row r="68" spans="1:7">
      <c r="A68" s="371"/>
      <c r="B68" s="200" t="s">
        <v>1793</v>
      </c>
      <c r="C68">
        <v>3</v>
      </c>
      <c r="F68" s="200" t="s">
        <v>479</v>
      </c>
      <c r="G68">
        <v>2</v>
      </c>
    </row>
    <row r="69" spans="1:7">
      <c r="A69" s="371"/>
      <c r="B69" s="200" t="s">
        <v>2119</v>
      </c>
      <c r="C69">
        <v>1</v>
      </c>
      <c r="F69" s="200" t="s">
        <v>954</v>
      </c>
      <c r="G69">
        <v>3</v>
      </c>
    </row>
    <row r="70" spans="1:7">
      <c r="A70" s="371"/>
      <c r="B70" s="200" t="s">
        <v>1948</v>
      </c>
      <c r="C70">
        <v>2</v>
      </c>
      <c r="F70" s="200" t="s">
        <v>409</v>
      </c>
      <c r="G70">
        <v>5</v>
      </c>
    </row>
    <row r="71" spans="1:7">
      <c r="A71" s="371"/>
      <c r="B71" s="200" t="s">
        <v>2354</v>
      </c>
      <c r="C71">
        <v>60</v>
      </c>
      <c r="F71" s="200" t="s">
        <v>1523</v>
      </c>
      <c r="G71">
        <v>1</v>
      </c>
    </row>
    <row r="72" spans="1:7">
      <c r="F72" s="200" t="s">
        <v>1201</v>
      </c>
      <c r="G72">
        <v>1</v>
      </c>
    </row>
    <row r="73" spans="1:7">
      <c r="F73" s="200" t="s">
        <v>224</v>
      </c>
      <c r="G73">
        <v>4</v>
      </c>
    </row>
    <row r="74" spans="1:7">
      <c r="F74" s="200" t="s">
        <v>1379</v>
      </c>
      <c r="G74">
        <v>1</v>
      </c>
    </row>
    <row r="75" spans="1:7">
      <c r="F75" s="200" t="s">
        <v>1336</v>
      </c>
      <c r="G75">
        <v>3</v>
      </c>
    </row>
    <row r="76" spans="1:7">
      <c r="F76" s="200" t="s">
        <v>579</v>
      </c>
      <c r="G76">
        <v>10</v>
      </c>
    </row>
    <row r="77" spans="1:7">
      <c r="F77" s="200" t="s">
        <v>1087</v>
      </c>
      <c r="G77">
        <v>6</v>
      </c>
    </row>
    <row r="78" spans="1:7">
      <c r="F78" s="200" t="s">
        <v>355</v>
      </c>
      <c r="G78">
        <v>5</v>
      </c>
    </row>
    <row r="79" spans="1:7">
      <c r="F79" s="200" t="s">
        <v>1075</v>
      </c>
      <c r="G79">
        <v>1</v>
      </c>
    </row>
    <row r="80" spans="1:7">
      <c r="F80" s="200" t="s">
        <v>916</v>
      </c>
      <c r="G80">
        <v>4</v>
      </c>
    </row>
    <row r="81" spans="6:7">
      <c r="F81" s="200" t="s">
        <v>1122</v>
      </c>
      <c r="G81">
        <v>2</v>
      </c>
    </row>
    <row r="82" spans="6:7">
      <c r="F82" s="200" t="s">
        <v>268</v>
      </c>
      <c r="G82">
        <v>1</v>
      </c>
    </row>
    <row r="83" spans="6:7">
      <c r="F83" s="200" t="s">
        <v>1245</v>
      </c>
      <c r="G83">
        <v>2</v>
      </c>
    </row>
    <row r="84" spans="6:7">
      <c r="F84" s="200" t="s">
        <v>1235</v>
      </c>
      <c r="G84">
        <v>1</v>
      </c>
    </row>
    <row r="85" spans="6:7">
      <c r="F85" s="200" t="s">
        <v>1011</v>
      </c>
      <c r="G85">
        <v>1</v>
      </c>
    </row>
    <row r="86" spans="6:7">
      <c r="F86" s="200" t="s">
        <v>986</v>
      </c>
      <c r="G86">
        <v>5</v>
      </c>
    </row>
    <row r="87" spans="6:7">
      <c r="F87" s="200" t="s">
        <v>466</v>
      </c>
      <c r="G87">
        <v>1</v>
      </c>
    </row>
    <row r="88" spans="6:7">
      <c r="F88" s="200" t="s">
        <v>297</v>
      </c>
      <c r="G88">
        <v>5</v>
      </c>
    </row>
    <row r="89" spans="6:7">
      <c r="F89" s="200" t="s">
        <v>2354</v>
      </c>
      <c r="G89">
        <v>119</v>
      </c>
    </row>
  </sheetData>
  <mergeCells count="6">
    <mergeCell ref="F20:G21"/>
    <mergeCell ref="A31:A40"/>
    <mergeCell ref="A3:A18"/>
    <mergeCell ref="A24:A27"/>
    <mergeCell ref="A43:A71"/>
    <mergeCell ref="B20:C21"/>
  </mergeCells>
  <pageMargins left="0.7" right="0.7" top="0.75" bottom="0.75" header="0.3" footer="0.3"/>
  <pageSetup orientation="portrait" r:id="rId7"/>
  <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FD173-7C6E-45E5-B272-D427CA5E7225}">
  <sheetPr>
    <pageSetUpPr fitToPage="1"/>
  </sheetPr>
  <dimension ref="A2:X102"/>
  <sheetViews>
    <sheetView tabSelected="1" topLeftCell="A14" zoomScale="139" zoomScaleNormal="139" workbookViewId="0">
      <selection activeCell="C37" sqref="C37"/>
    </sheetView>
  </sheetViews>
  <sheetFormatPr baseColWidth="10" defaultColWidth="12.33203125" defaultRowHeight="16"/>
  <cols>
    <col min="1" max="1" width="31.5" style="47" customWidth="1"/>
    <col min="2" max="2" width="54" style="47" customWidth="1"/>
    <col min="3" max="3" width="18.83203125" style="47" customWidth="1"/>
    <col min="4" max="4" width="15.83203125" style="47" customWidth="1"/>
    <col min="5" max="5" width="15.1640625" style="47" customWidth="1"/>
    <col min="6" max="6" width="13.5" style="47" customWidth="1"/>
    <col min="7" max="7" width="55.33203125" style="47" customWidth="1"/>
    <col min="8" max="8" width="13" style="47" customWidth="1"/>
    <col min="9" max="12" width="12.33203125" style="47"/>
    <col min="13" max="13" width="33.6640625" style="47" customWidth="1"/>
    <col min="14" max="14" width="12.33203125" style="47"/>
    <col min="15" max="15" width="14" style="47" customWidth="1"/>
    <col min="16" max="16" width="29.33203125" style="47" customWidth="1"/>
    <col min="17" max="17" width="28.83203125" style="47" customWidth="1"/>
    <col min="18" max="16384" width="12.33203125" style="47"/>
  </cols>
  <sheetData>
    <row r="2" spans="2:7">
      <c r="B2" s="46"/>
    </row>
    <row r="4" spans="2:7">
      <c r="B4" s="46" t="s">
        <v>2359</v>
      </c>
    </row>
    <row r="6" spans="2:7">
      <c r="B6" s="47" t="s">
        <v>2360</v>
      </c>
    </row>
    <row r="8" spans="2:7" ht="24" customHeight="1">
      <c r="B8" s="48" t="s">
        <v>2361</v>
      </c>
    </row>
    <row r="11" spans="2:7">
      <c r="B11" s="373" t="s">
        <v>2362</v>
      </c>
      <c r="C11" s="374"/>
      <c r="D11" s="374"/>
      <c r="E11" s="374"/>
      <c r="F11" s="374"/>
      <c r="G11" s="375"/>
    </row>
    <row r="12" spans="2:7">
      <c r="B12" s="49" t="s">
        <v>2363</v>
      </c>
      <c r="C12" s="49" t="s">
        <v>2291</v>
      </c>
      <c r="D12" s="50" t="s">
        <v>2364</v>
      </c>
      <c r="E12" s="50" t="s">
        <v>2365</v>
      </c>
      <c r="F12" s="50" t="s">
        <v>2366</v>
      </c>
      <c r="G12" s="49" t="s">
        <v>2367</v>
      </c>
    </row>
    <row r="13" spans="2:7">
      <c r="B13" s="206" t="s">
        <v>2368</v>
      </c>
      <c r="C13" s="206" t="s">
        <v>2369</v>
      </c>
      <c r="D13" s="266">
        <f>C37</f>
        <v>12857.128129999999</v>
      </c>
      <c r="E13" s="266">
        <f>C45</f>
        <v>35859.324585000002</v>
      </c>
      <c r="F13" s="266">
        <f>C53</f>
        <v>71.466126666666653</v>
      </c>
      <c r="G13" s="206" t="s">
        <v>2370</v>
      </c>
    </row>
    <row r="14" spans="2:7" ht="40">
      <c r="B14" s="206" t="s">
        <v>2371</v>
      </c>
      <c r="C14" s="206" t="s">
        <v>2372</v>
      </c>
      <c r="D14" s="208">
        <v>0.88980000000000004</v>
      </c>
      <c r="E14" s="208">
        <v>0.88980000000000004</v>
      </c>
      <c r="F14" s="208">
        <v>0.88980000000000004</v>
      </c>
      <c r="G14" s="210" t="s">
        <v>2488</v>
      </c>
    </row>
    <row r="15" spans="2:7">
      <c r="B15" s="206" t="s">
        <v>2373</v>
      </c>
      <c r="C15" s="206" t="s">
        <v>2374</v>
      </c>
      <c r="D15" s="209">
        <f>'Unpaired sampling '!K6*'Unpaired sampling '!K25*365/1000</f>
        <v>1.0280148625144006</v>
      </c>
      <c r="E15" s="209">
        <f>'Unpaired sampling '!K6*'Unpaired sampling '!K25*365/1000</f>
        <v>1.0280148625144006</v>
      </c>
      <c r="F15" s="209">
        <f>'Unpaired sampling '!K6*'Unpaired sampling '!K25*365/1000</f>
        <v>1.0280148625144006</v>
      </c>
      <c r="G15" s="210" t="s">
        <v>2375</v>
      </c>
    </row>
    <row r="16" spans="2:7" ht="39" customHeight="1">
      <c r="B16" s="206" t="s">
        <v>2376</v>
      </c>
      <c r="C16" s="206" t="s">
        <v>2374</v>
      </c>
      <c r="D16" s="209">
        <f>'Unpaired sampling '!L6*'Unpaired sampling '!K25*365/1000</f>
        <v>0.39161496758492165</v>
      </c>
      <c r="E16" s="209">
        <f>'Unpaired sampling '!L6*'Unpaired sampling '!K25*365/1000</f>
        <v>0.39161496758492165</v>
      </c>
      <c r="F16" s="209">
        <f>'Unpaired sampling '!L6*'Unpaired sampling '!K25*365/1000</f>
        <v>0.39161496758492165</v>
      </c>
      <c r="G16" s="210" t="s">
        <v>2377</v>
      </c>
    </row>
    <row r="17" spans="2:7">
      <c r="B17" s="211" t="s">
        <v>2378</v>
      </c>
      <c r="C17" s="211" t="s">
        <v>2372</v>
      </c>
      <c r="D17" s="212">
        <v>0.99</v>
      </c>
      <c r="E17" s="212">
        <v>0.99</v>
      </c>
      <c r="F17" s="212">
        <v>0.99</v>
      </c>
      <c r="G17" s="211" t="s">
        <v>2379</v>
      </c>
    </row>
    <row r="18" spans="2:7">
      <c r="B18" s="206" t="s">
        <v>2380</v>
      </c>
      <c r="C18" s="206" t="s">
        <v>2372</v>
      </c>
      <c r="D18" s="213">
        <v>6</v>
      </c>
      <c r="E18" s="213">
        <v>6</v>
      </c>
      <c r="F18" s="213">
        <v>6</v>
      </c>
      <c r="G18" s="210" t="s">
        <v>2381</v>
      </c>
    </row>
    <row r="19" spans="2:7">
      <c r="B19" s="206" t="s">
        <v>2382</v>
      </c>
      <c r="C19" s="206" t="s">
        <v>2383</v>
      </c>
      <c r="D19" s="207">
        <f>'EMISSION FACTOR'!C55</f>
        <v>1.7471999999999999</v>
      </c>
      <c r="E19" s="207">
        <f>'EMISSION FACTOR'!C55</f>
        <v>1.7471999999999999</v>
      </c>
      <c r="F19" s="207">
        <f>'EMISSION FACTOR'!C14</f>
        <v>1.7471999999999999</v>
      </c>
      <c r="G19" s="206" t="s">
        <v>2384</v>
      </c>
    </row>
    <row r="20" spans="2:7" ht="79">
      <c r="B20" s="206" t="s">
        <v>2385</v>
      </c>
      <c r="C20" s="206" t="s">
        <v>2383</v>
      </c>
      <c r="D20" s="214">
        <f>'EMISSION FACTOR'!C74</f>
        <v>0.1355952</v>
      </c>
      <c r="E20" s="214">
        <f>'EMISSION FACTOR'!C74</f>
        <v>0.1355952</v>
      </c>
      <c r="F20" s="214">
        <f>'EMISSION FACTOR'!C33</f>
        <v>0.14757599999999998</v>
      </c>
      <c r="G20" s="210" t="s">
        <v>2386</v>
      </c>
    </row>
    <row r="21" spans="2:7">
      <c r="B21" s="206" t="s">
        <v>2387</v>
      </c>
      <c r="C21" s="206" t="s">
        <v>2388</v>
      </c>
      <c r="D21" s="207" t="s">
        <v>2389</v>
      </c>
      <c r="E21" s="207" t="s">
        <v>2389</v>
      </c>
      <c r="F21" s="207" t="s">
        <v>2389</v>
      </c>
      <c r="G21" s="206" t="s">
        <v>2384</v>
      </c>
    </row>
    <row r="22" spans="2:7">
      <c r="B22" s="206" t="s">
        <v>2390</v>
      </c>
      <c r="C22" s="206" t="s">
        <v>2391</v>
      </c>
      <c r="D22" s="207">
        <v>0</v>
      </c>
      <c r="E22" s="207">
        <v>0</v>
      </c>
      <c r="F22" s="207">
        <v>0</v>
      </c>
      <c r="G22" s="206" t="s">
        <v>2392</v>
      </c>
    </row>
    <row r="23" spans="2:7">
      <c r="B23" s="215" t="s">
        <v>2393</v>
      </c>
      <c r="C23" s="215"/>
      <c r="D23" s="215"/>
      <c r="E23" s="215"/>
      <c r="F23" s="215"/>
      <c r="G23" s="215"/>
    </row>
    <row r="24" spans="2:7" ht="17" thickBot="1">
      <c r="B24" s="215"/>
      <c r="C24" s="215"/>
      <c r="D24" s="215"/>
      <c r="E24" s="215"/>
      <c r="F24" s="215"/>
      <c r="G24" s="215"/>
    </row>
    <row r="25" spans="2:7" ht="17" thickBot="1">
      <c r="B25" s="216" t="s">
        <v>2394</v>
      </c>
      <c r="C25" s="217"/>
      <c r="D25" s="242">
        <f>ROUNDDOWN((D13*D14*(D15-D16)*D18*((D17*D19)+D20)-D22),0)</f>
        <v>81483</v>
      </c>
      <c r="E25" s="242">
        <f>ROUNDDOWN((E13*E14*(E15-E16)*E18*((E17*E19)+E20)-E22),0)</f>
        <v>227263</v>
      </c>
      <c r="F25" s="242">
        <f>ROUNDDOWN((F13*F14*(F15-F16)*F18*((F17*F19)+F20)-F22),0)</f>
        <v>455</v>
      </c>
      <c r="G25" s="215"/>
    </row>
    <row r="27" spans="2:7">
      <c r="B27" s="219" t="s">
        <v>2395</v>
      </c>
      <c r="C27" s="218"/>
      <c r="D27" s="244">
        <f>D25</f>
        <v>81483</v>
      </c>
      <c r="E27" s="273" t="s">
        <v>2396</v>
      </c>
      <c r="F27" s="235"/>
    </row>
    <row r="28" spans="2:7">
      <c r="B28" s="219" t="s">
        <v>2397</v>
      </c>
      <c r="C28" s="218"/>
      <c r="D28" s="243">
        <f>E25</f>
        <v>227263</v>
      </c>
      <c r="E28" s="273" t="s">
        <v>2396</v>
      </c>
      <c r="F28" s="235"/>
    </row>
    <row r="29" spans="2:7">
      <c r="B29" s="219" t="s">
        <v>2398</v>
      </c>
      <c r="C29" s="218"/>
      <c r="D29" s="235">
        <f>F25</f>
        <v>455</v>
      </c>
      <c r="E29" s="273" t="s">
        <v>2396</v>
      </c>
      <c r="F29" s="235"/>
      <c r="G29" s="273"/>
    </row>
    <row r="30" spans="2:7">
      <c r="B30" s="219" t="s">
        <v>2399</v>
      </c>
      <c r="C30" s="218"/>
      <c r="D30" s="243">
        <f>SUM(D25:F25)</f>
        <v>309201</v>
      </c>
      <c r="E30" s="235"/>
      <c r="F30" s="235"/>
      <c r="G30" s="273"/>
    </row>
    <row r="31" spans="2:7">
      <c r="B31" s="46"/>
      <c r="D31" s="231"/>
      <c r="E31" s="231"/>
      <c r="F31" s="231"/>
      <c r="G31" s="274"/>
    </row>
    <row r="32" spans="2:7">
      <c r="B32" s="46"/>
      <c r="C32" s="46"/>
      <c r="D32" s="231" t="s">
        <v>2400</v>
      </c>
      <c r="E32" s="231"/>
      <c r="F32" s="231"/>
      <c r="G32" s="274"/>
    </row>
    <row r="33" spans="2:24">
      <c r="B33" s="238" t="s">
        <v>2401</v>
      </c>
      <c r="C33" s="47">
        <v>13550.46</v>
      </c>
      <c r="D33" s="275" t="s">
        <v>2490</v>
      </c>
      <c r="E33" s="232"/>
      <c r="F33" s="232"/>
      <c r="G33" s="274"/>
    </row>
    <row r="34" spans="2:24" ht="17">
      <c r="B34" t="s">
        <v>2402</v>
      </c>
      <c r="C34" s="276">
        <v>0.90349999999999997</v>
      </c>
      <c r="D34" s="379" t="s">
        <v>2489</v>
      </c>
      <c r="E34" s="277"/>
      <c r="F34" s="277"/>
    </row>
    <row r="35" spans="2:24" ht="17">
      <c r="B35" t="s">
        <v>2403</v>
      </c>
      <c r="C35" s="240">
        <v>7.9000000000000001E-2</v>
      </c>
      <c r="D35" s="379" t="s">
        <v>2489</v>
      </c>
      <c r="E35" s="234"/>
      <c r="F35" s="234"/>
    </row>
    <row r="36" spans="2:24" ht="17">
      <c r="B36" t="s">
        <v>2404</v>
      </c>
      <c r="C36" s="240">
        <v>1.7500000000000002E-2</v>
      </c>
      <c r="D36" s="379" t="s">
        <v>2489</v>
      </c>
      <c r="E36" s="234"/>
      <c r="F36" s="234"/>
    </row>
    <row r="37" spans="2:24" ht="17">
      <c r="B37" t="s">
        <v>2405</v>
      </c>
      <c r="C37" s="239">
        <f>(C33*C34/1)+(C33*C35/2)+(C33*C36/3)</f>
        <v>12857.128129999999</v>
      </c>
      <c r="D37" s="271" t="s">
        <v>2406</v>
      </c>
      <c r="E37" s="234"/>
      <c r="F37" s="234"/>
    </row>
    <row r="38" spans="2:24">
      <c r="B38" s="52"/>
      <c r="C38" s="53"/>
      <c r="D38" s="234"/>
      <c r="E38" s="234"/>
      <c r="F38" s="234"/>
    </row>
    <row r="39" spans="2:24">
      <c r="B39" s="52"/>
      <c r="C39" s="53"/>
      <c r="D39" s="234"/>
      <c r="E39" s="234"/>
      <c r="F39" s="234"/>
    </row>
    <row r="40" spans="2:24">
      <c r="B40" s="46"/>
      <c r="C40" s="46"/>
      <c r="D40" s="231" t="s">
        <v>2400</v>
      </c>
      <c r="E40" s="231"/>
      <c r="F40" s="233"/>
      <c r="G40" s="230"/>
    </row>
    <row r="41" spans="2:24">
      <c r="B41" s="238" t="s">
        <v>2407</v>
      </c>
      <c r="C41" s="47">
        <v>37793.07</v>
      </c>
      <c r="D41" s="275" t="s">
        <v>2490</v>
      </c>
      <c r="E41" s="232"/>
    </row>
    <row r="42" spans="2:24" ht="17">
      <c r="B42" t="s">
        <v>2402</v>
      </c>
      <c r="C42" s="276">
        <v>0.90349999999999997</v>
      </c>
      <c r="D42" s="271" t="s">
        <v>2489</v>
      </c>
      <c r="E42" s="277"/>
    </row>
    <row r="43" spans="2:24" ht="17">
      <c r="B43" t="s">
        <v>2403</v>
      </c>
      <c r="C43" s="240">
        <v>7.9000000000000001E-2</v>
      </c>
      <c r="D43" s="271" t="s">
        <v>2489</v>
      </c>
      <c r="E43" s="234"/>
    </row>
    <row r="44" spans="2:24" ht="17">
      <c r="B44" t="s">
        <v>2404</v>
      </c>
      <c r="C44" s="240">
        <v>1.7500000000000002E-2</v>
      </c>
      <c r="D44" s="271" t="s">
        <v>2489</v>
      </c>
      <c r="E44" s="234"/>
    </row>
    <row r="45" spans="2:24" ht="17">
      <c r="B45" t="s">
        <v>2405</v>
      </c>
      <c r="C45" s="239">
        <f>(C41*C42/1)+(C41*C43/2)+(C41*C44/3)</f>
        <v>35859.324585000002</v>
      </c>
      <c r="D45" s="271" t="s">
        <v>2406</v>
      </c>
      <c r="E45" s="234"/>
      <c r="K45" s="55"/>
      <c r="P45" s="56"/>
      <c r="Q45" s="57"/>
      <c r="R45" s="57"/>
      <c r="S45" s="57"/>
      <c r="T45" s="58"/>
      <c r="U45" s="58"/>
      <c r="V45" s="58"/>
      <c r="W45" s="58"/>
      <c r="X45" s="58"/>
    </row>
    <row r="46" spans="2:24">
      <c r="K46" s="55"/>
      <c r="P46" s="56"/>
      <c r="Q46" s="57"/>
      <c r="R46" s="57"/>
      <c r="S46" s="57"/>
      <c r="T46" s="58"/>
      <c r="U46" s="58"/>
      <c r="V46" s="58"/>
      <c r="W46" s="58"/>
      <c r="X46" s="58"/>
    </row>
    <row r="47" spans="2:24">
      <c r="K47" s="55"/>
      <c r="P47" s="57"/>
      <c r="Q47" s="57"/>
      <c r="R47" s="57"/>
      <c r="S47" s="57"/>
      <c r="T47" s="58"/>
      <c r="U47" s="58"/>
      <c r="V47" s="58"/>
      <c r="W47" s="58"/>
      <c r="X47" s="58"/>
    </row>
    <row r="48" spans="2:24">
      <c r="B48" s="46"/>
      <c r="C48" s="46"/>
      <c r="D48" s="231" t="s">
        <v>2400</v>
      </c>
      <c r="E48" s="231"/>
      <c r="K48" s="55"/>
      <c r="P48" s="58"/>
      <c r="Q48" s="58"/>
      <c r="R48" s="57"/>
      <c r="S48" s="57"/>
      <c r="T48" s="58"/>
      <c r="U48" s="58"/>
      <c r="V48" s="58"/>
      <c r="W48" s="58"/>
      <c r="X48" s="58"/>
    </row>
    <row r="49" spans="1:24">
      <c r="B49" s="238" t="s">
        <v>2408</v>
      </c>
      <c r="C49" s="47">
        <v>75.319999999999993</v>
      </c>
      <c r="D49" s="275" t="s">
        <v>2490</v>
      </c>
      <c r="E49" s="232"/>
      <c r="K49" s="55"/>
      <c r="P49" s="61"/>
      <c r="Q49" s="57"/>
      <c r="R49" s="57"/>
      <c r="S49" s="57"/>
      <c r="T49" s="58"/>
      <c r="U49" s="58"/>
      <c r="V49" s="58"/>
      <c r="W49" s="58"/>
      <c r="X49" s="58"/>
    </row>
    <row r="50" spans="1:24" ht="17">
      <c r="B50" t="s">
        <v>2402</v>
      </c>
      <c r="C50" s="276">
        <v>0.90349999999999997</v>
      </c>
      <c r="D50" s="271" t="s">
        <v>2489</v>
      </c>
      <c r="E50" s="277"/>
      <c r="P50" s="57"/>
      <c r="Q50" s="57"/>
      <c r="R50" s="57"/>
      <c r="S50" s="57"/>
      <c r="T50" s="57"/>
      <c r="U50" s="58"/>
      <c r="V50" s="58"/>
      <c r="W50" s="58"/>
      <c r="X50" s="58"/>
    </row>
    <row r="51" spans="1:24" ht="17">
      <c r="B51" t="s">
        <v>2403</v>
      </c>
      <c r="C51" s="240">
        <v>7.9000000000000001E-2</v>
      </c>
      <c r="D51" s="271" t="s">
        <v>2489</v>
      </c>
      <c r="E51" s="234"/>
      <c r="P51" s="57"/>
      <c r="Q51" s="57"/>
      <c r="R51" s="57"/>
      <c r="S51" s="57"/>
      <c r="T51" s="57"/>
      <c r="U51" s="58"/>
      <c r="V51" s="58"/>
      <c r="W51" s="58"/>
      <c r="X51" s="58"/>
    </row>
    <row r="52" spans="1:24" ht="17">
      <c r="B52" t="s">
        <v>2404</v>
      </c>
      <c r="C52" s="240">
        <v>1.7500000000000002E-2</v>
      </c>
      <c r="D52" s="271" t="s">
        <v>2489</v>
      </c>
      <c r="E52" s="234"/>
      <c r="P52" s="57"/>
      <c r="Q52" s="57"/>
      <c r="R52" s="64"/>
      <c r="S52" s="57"/>
      <c r="T52" s="57"/>
      <c r="U52" s="58"/>
      <c r="V52" s="58"/>
      <c r="W52" s="58"/>
      <c r="X52" s="58"/>
    </row>
    <row r="53" spans="1:24" ht="17">
      <c r="B53" t="s">
        <v>2405</v>
      </c>
      <c r="C53" s="239">
        <f>(C49*C50/1)+(C49*C51/2)+(C49*C52/3)</f>
        <v>71.466126666666653</v>
      </c>
      <c r="D53" s="271" t="s">
        <v>2406</v>
      </c>
      <c r="E53" s="234"/>
      <c r="P53" s="57"/>
      <c r="Q53" s="57"/>
      <c r="R53" s="57"/>
      <c r="S53" s="57"/>
      <c r="T53" s="57"/>
      <c r="U53" s="58"/>
      <c r="V53" s="58"/>
      <c r="W53" s="58"/>
      <c r="X53" s="58"/>
    </row>
    <row r="54" spans="1:24">
      <c r="P54" s="57"/>
      <c r="Q54" s="57"/>
      <c r="R54" s="57"/>
      <c r="S54" s="57"/>
      <c r="T54" s="57"/>
      <c r="U54" s="58"/>
      <c r="V54" s="58"/>
      <c r="W54" s="58"/>
      <c r="X54" s="58"/>
    </row>
    <row r="55" spans="1:24">
      <c r="P55" s="57"/>
      <c r="Q55" s="66"/>
      <c r="R55" s="57"/>
      <c r="S55" s="57"/>
      <c r="T55" s="57"/>
      <c r="U55" s="58"/>
      <c r="V55" s="58"/>
      <c r="W55" s="58"/>
      <c r="X55" s="58"/>
    </row>
    <row r="56" spans="1:24">
      <c r="A56" s="245" t="s">
        <v>2409</v>
      </c>
      <c r="B56" s="274" t="s">
        <v>2410</v>
      </c>
      <c r="C56" s="278">
        <f>ROUNDDOWN(SUM(D13:F13)*D14,0)</f>
        <v>43411</v>
      </c>
      <c r="D56" s="59"/>
      <c r="E56" s="59"/>
      <c r="F56" s="59"/>
      <c r="G56" s="59"/>
      <c r="H56" s="67"/>
      <c r="P56" s="57"/>
      <c r="Q56" s="57"/>
      <c r="R56" s="57"/>
      <c r="S56" s="57"/>
      <c r="T56" s="57"/>
      <c r="U56" s="58"/>
      <c r="V56" s="58"/>
      <c r="W56" s="58"/>
      <c r="X56" s="58"/>
    </row>
    <row r="57" spans="1:24">
      <c r="C57" s="68"/>
      <c r="H57" s="69"/>
      <c r="I57" s="55"/>
      <c r="P57" s="61"/>
      <c r="Q57" s="57"/>
      <c r="R57" s="58"/>
      <c r="S57" s="57"/>
      <c r="T57" s="57"/>
      <c r="U57" s="58"/>
      <c r="V57" s="58"/>
      <c r="W57" s="58"/>
      <c r="X57" s="58"/>
    </row>
    <row r="58" spans="1:24">
      <c r="J58" s="55"/>
      <c r="K58" s="55"/>
      <c r="P58" s="57"/>
      <c r="Q58" s="57"/>
      <c r="R58" s="57"/>
      <c r="S58" s="58"/>
      <c r="T58" s="58"/>
      <c r="U58" s="58"/>
      <c r="V58" s="58"/>
      <c r="W58" s="58"/>
      <c r="X58" s="58"/>
    </row>
    <row r="59" spans="1:24">
      <c r="J59" s="55"/>
      <c r="K59" s="55"/>
      <c r="P59" s="57"/>
      <c r="Q59" s="57"/>
      <c r="R59" s="57"/>
      <c r="S59" s="58"/>
      <c r="T59" s="58"/>
      <c r="U59" s="58"/>
      <c r="V59" s="58"/>
      <c r="W59" s="58"/>
      <c r="X59" s="58"/>
    </row>
    <row r="60" spans="1:24" ht="17">
      <c r="A60" s="372" t="s">
        <v>2411</v>
      </c>
      <c r="B60" s="372"/>
      <c r="C60" s="372"/>
      <c r="K60" s="55"/>
      <c r="P60" s="57"/>
      <c r="Q60" s="57"/>
      <c r="R60" s="64"/>
      <c r="S60" s="57"/>
      <c r="T60" s="58"/>
      <c r="U60" s="58"/>
      <c r="V60" s="58"/>
      <c r="W60" s="58"/>
      <c r="X60" s="58"/>
    </row>
    <row r="61" spans="1:24">
      <c r="A61" s="274" t="s">
        <v>2412</v>
      </c>
      <c r="B61" s="274" t="s">
        <v>2413</v>
      </c>
      <c r="C61" s="274"/>
      <c r="K61" s="55"/>
      <c r="P61" s="57"/>
      <c r="Q61" s="57"/>
      <c r="R61" s="57"/>
      <c r="S61" s="57"/>
      <c r="T61" s="58"/>
      <c r="U61" s="58"/>
      <c r="V61" s="70"/>
      <c r="W61" s="58"/>
      <c r="X61" s="58"/>
    </row>
    <row r="62" spans="1:24">
      <c r="A62" s="274" t="s">
        <v>2414</v>
      </c>
      <c r="B62" s="274">
        <v>106630</v>
      </c>
      <c r="C62" s="274"/>
      <c r="K62" s="55"/>
      <c r="P62" s="57"/>
      <c r="Q62" s="57"/>
      <c r="R62" s="57"/>
      <c r="S62" s="57"/>
      <c r="T62" s="58"/>
      <c r="U62" s="58"/>
      <c r="V62" s="70"/>
      <c r="W62" s="58"/>
      <c r="X62" s="58"/>
    </row>
    <row r="63" spans="1:24">
      <c r="A63" s="274" t="s">
        <v>2415</v>
      </c>
      <c r="B63" s="274">
        <v>491279</v>
      </c>
      <c r="C63" s="274"/>
      <c r="K63" s="55"/>
      <c r="P63" s="57"/>
      <c r="Q63" s="66"/>
      <c r="R63" s="57"/>
      <c r="S63" s="57"/>
      <c r="T63" s="58"/>
      <c r="U63" s="58"/>
      <c r="V63" s="70"/>
      <c r="W63" s="58"/>
      <c r="X63" s="58"/>
    </row>
    <row r="64" spans="1:24">
      <c r="A64" s="274"/>
      <c r="B64" s="274"/>
      <c r="C64" s="274"/>
      <c r="I64" s="55"/>
      <c r="K64" s="55"/>
      <c r="P64" s="58"/>
      <c r="Q64" s="58"/>
      <c r="R64" s="58"/>
      <c r="S64" s="57"/>
      <c r="T64" s="58"/>
      <c r="U64" s="58"/>
      <c r="V64" s="58"/>
      <c r="W64" s="58"/>
      <c r="X64" s="58"/>
    </row>
    <row r="65" spans="1:24">
      <c r="A65" s="274" t="s">
        <v>2416</v>
      </c>
      <c r="B65" s="274">
        <v>476</v>
      </c>
      <c r="C65" s="274"/>
      <c r="G65" s="65"/>
      <c r="K65" s="55"/>
      <c r="P65" s="61"/>
      <c r="Q65" s="58"/>
      <c r="R65" s="58"/>
      <c r="S65" s="57"/>
      <c r="T65" s="58"/>
      <c r="U65" s="58"/>
      <c r="V65" s="58"/>
      <c r="W65" s="57"/>
      <c r="X65" s="57"/>
    </row>
    <row r="66" spans="1:24">
      <c r="A66" s="274" t="s">
        <v>2417</v>
      </c>
      <c r="B66" s="247">
        <v>365</v>
      </c>
      <c r="C66" s="247">
        <f>B62</f>
        <v>106630</v>
      </c>
      <c r="D66" s="246"/>
      <c r="E66" s="246"/>
      <c r="F66" s="246"/>
      <c r="G66" s="246"/>
      <c r="K66" s="55"/>
      <c r="P66" s="57"/>
      <c r="Q66" s="57"/>
      <c r="R66" s="57"/>
      <c r="S66" s="57"/>
      <c r="T66" s="58"/>
      <c r="U66" s="58"/>
      <c r="V66" s="58"/>
      <c r="W66" s="57"/>
      <c r="X66" s="57"/>
    </row>
    <row r="67" spans="1:24">
      <c r="A67" s="274" t="s">
        <v>2418</v>
      </c>
      <c r="B67" s="248">
        <f>B65-B66</f>
        <v>111</v>
      </c>
      <c r="C67" s="248">
        <f>ROUND(B63/365*B67,0)</f>
        <v>149403</v>
      </c>
      <c r="D67" s="71"/>
      <c r="E67" s="71"/>
      <c r="F67" s="71"/>
      <c r="G67" s="55"/>
      <c r="J67" s="55"/>
      <c r="K67" s="55"/>
      <c r="L67" s="55"/>
      <c r="P67" s="57"/>
      <c r="Q67" s="66"/>
      <c r="R67" s="57"/>
      <c r="S67" s="57"/>
      <c r="T67" s="58"/>
      <c r="U67" s="58"/>
      <c r="V67" s="58"/>
      <c r="W67" s="58"/>
      <c r="X67" s="58"/>
    </row>
    <row r="68" spans="1:24">
      <c r="A68" s="274"/>
      <c r="B68" s="249" t="s">
        <v>2419</v>
      </c>
      <c r="C68" s="250">
        <f>SUM(C66:C67)</f>
        <v>256033</v>
      </c>
      <c r="D68" s="73"/>
      <c r="E68" s="269">
        <f>(D30-C68)/C68</f>
        <v>0.20766073123386439</v>
      </c>
      <c r="F68" s="73"/>
      <c r="G68" s="55"/>
      <c r="J68" s="55"/>
      <c r="K68" s="55"/>
      <c r="L68" s="55"/>
      <c r="M68" s="57"/>
      <c r="N68" s="66"/>
      <c r="O68" s="57"/>
      <c r="P68" s="57"/>
      <c r="Q68" s="58"/>
      <c r="R68" s="58"/>
      <c r="S68" s="58"/>
      <c r="T68" s="58"/>
      <c r="U68" s="58"/>
    </row>
    <row r="69" spans="1:24">
      <c r="B69" s="72"/>
      <c r="C69" s="55"/>
      <c r="D69" s="73"/>
      <c r="E69" s="73"/>
      <c r="F69" s="73"/>
      <c r="G69" s="55"/>
      <c r="J69" s="55"/>
      <c r="K69" s="55"/>
      <c r="L69" s="55"/>
      <c r="M69" s="57"/>
      <c r="N69" s="66"/>
      <c r="O69" s="57"/>
      <c r="P69" s="57"/>
      <c r="Q69" s="58"/>
      <c r="R69" s="58"/>
      <c r="S69" s="58"/>
      <c r="T69" s="58"/>
      <c r="U69" s="58"/>
    </row>
    <row r="70" spans="1:24" ht="18">
      <c r="B70" s="74"/>
      <c r="C70" s="55"/>
      <c r="D70" s="73"/>
      <c r="E70" s="73"/>
      <c r="F70" s="73"/>
      <c r="G70" s="55"/>
      <c r="J70" s="55"/>
      <c r="K70" s="55"/>
      <c r="L70" s="55"/>
      <c r="M70" s="57"/>
      <c r="N70" s="66"/>
      <c r="O70" s="57"/>
      <c r="P70" s="60"/>
      <c r="Q70" s="58"/>
      <c r="R70" s="58"/>
      <c r="S70" s="58"/>
      <c r="T70" s="58"/>
      <c r="U70" s="58"/>
    </row>
    <row r="71" spans="1:24">
      <c r="A71" s="274" t="s">
        <v>2409</v>
      </c>
      <c r="B71" s="274" t="s">
        <v>2413</v>
      </c>
      <c r="C71" s="55"/>
      <c r="D71" s="75"/>
      <c r="E71" s="267"/>
      <c r="F71" s="75"/>
      <c r="G71" s="55"/>
    </row>
    <row r="72" spans="1:24">
      <c r="A72" s="274" t="s">
        <v>2414</v>
      </c>
      <c r="B72" s="55">
        <v>14875</v>
      </c>
      <c r="D72" s="76"/>
      <c r="E72" s="73"/>
      <c r="F72" s="76"/>
      <c r="G72" s="55"/>
      <c r="P72" s="61"/>
      <c r="Q72" s="57"/>
    </row>
    <row r="73" spans="1:24">
      <c r="A73" s="274" t="s">
        <v>2415</v>
      </c>
      <c r="B73" s="55">
        <v>68535</v>
      </c>
      <c r="D73" s="73"/>
      <c r="E73" s="73"/>
      <c r="F73" s="73"/>
      <c r="G73" s="55"/>
      <c r="P73" s="57"/>
      <c r="Q73" s="57"/>
    </row>
    <row r="74" spans="1:24">
      <c r="B74" s="55"/>
      <c r="C74" s="55"/>
      <c r="D74" s="77"/>
      <c r="E74" s="77"/>
      <c r="F74" s="77"/>
      <c r="G74" s="55"/>
      <c r="P74" s="57"/>
      <c r="Q74" s="57"/>
    </row>
    <row r="75" spans="1:24">
      <c r="A75" s="274" t="s">
        <v>2416</v>
      </c>
      <c r="B75" s="274">
        <v>476</v>
      </c>
      <c r="C75" s="55"/>
      <c r="D75" s="73"/>
      <c r="E75" s="73"/>
      <c r="F75" s="73"/>
      <c r="G75" s="55"/>
      <c r="P75" s="57"/>
      <c r="Q75" s="57"/>
    </row>
    <row r="76" spans="1:24">
      <c r="A76" s="274" t="s">
        <v>2417</v>
      </c>
      <c r="B76" s="247">
        <v>365</v>
      </c>
      <c r="C76" s="55">
        <f>B72</f>
        <v>14875</v>
      </c>
      <c r="D76" s="73"/>
      <c r="E76" s="73"/>
      <c r="F76" s="73"/>
      <c r="G76" s="55"/>
      <c r="P76" s="57"/>
      <c r="Q76" s="57"/>
      <c r="R76" s="78"/>
    </row>
    <row r="77" spans="1:24">
      <c r="A77" s="274" t="s">
        <v>2418</v>
      </c>
      <c r="B77" s="248">
        <f>B75-B76</f>
        <v>111</v>
      </c>
      <c r="C77" s="55">
        <f>ROUND(B73/365*B77,0)</f>
        <v>20842</v>
      </c>
      <c r="D77" s="55"/>
      <c r="E77" s="55"/>
      <c r="F77" s="55"/>
      <c r="G77" s="55"/>
    </row>
    <row r="78" spans="1:24">
      <c r="B78" s="249" t="s">
        <v>2419</v>
      </c>
      <c r="C78" s="268">
        <f>SUM(C76:C77)</f>
        <v>35717</v>
      </c>
      <c r="D78" s="55"/>
      <c r="E78" s="270">
        <f>(C56-C78)/C78</f>
        <v>0.21541562841224066</v>
      </c>
      <c r="F78" s="55"/>
      <c r="G78" s="55"/>
    </row>
    <row r="79" spans="1:24">
      <c r="B79" s="62"/>
      <c r="C79" s="62"/>
      <c r="D79" s="79"/>
      <c r="E79" s="79"/>
      <c r="F79" s="79"/>
      <c r="G79" s="55"/>
      <c r="P79" s="61"/>
      <c r="Q79" s="57"/>
    </row>
    <row r="80" spans="1:24">
      <c r="B80" s="80"/>
      <c r="D80" s="81"/>
      <c r="E80" s="81"/>
      <c r="F80" s="81"/>
      <c r="P80" s="57"/>
      <c r="Q80" s="57"/>
    </row>
    <row r="81" spans="8:18">
      <c r="P81" s="57"/>
      <c r="Q81" s="57"/>
    </row>
    <row r="82" spans="8:18">
      <c r="P82" s="57"/>
      <c r="Q82" s="57"/>
    </row>
    <row r="83" spans="8:18">
      <c r="P83" s="57"/>
      <c r="Q83" s="57"/>
    </row>
    <row r="84" spans="8:18">
      <c r="H84" s="51"/>
      <c r="P84" s="57"/>
      <c r="Q84" s="57"/>
    </row>
    <row r="85" spans="8:18">
      <c r="P85" s="57"/>
      <c r="Q85" s="57"/>
    </row>
    <row r="86" spans="8:18">
      <c r="H86" s="51"/>
      <c r="P86" s="57"/>
      <c r="Q86" s="57"/>
    </row>
    <row r="87" spans="8:18">
      <c r="P87" s="57"/>
      <c r="Q87" s="66"/>
      <c r="R87" s="78"/>
    </row>
    <row r="88" spans="8:18">
      <c r="P88" s="57"/>
      <c r="Q88" s="66"/>
    </row>
    <row r="89" spans="8:18">
      <c r="P89" s="57"/>
      <c r="Q89" s="66"/>
    </row>
    <row r="90" spans="8:18">
      <c r="P90" s="57"/>
      <c r="Q90" s="57"/>
    </row>
    <row r="91" spans="8:18">
      <c r="P91" s="61"/>
      <c r="Q91" s="57"/>
    </row>
    <row r="92" spans="8:18">
      <c r="P92" s="57"/>
      <c r="Q92" s="57"/>
    </row>
    <row r="93" spans="8:18">
      <c r="P93" s="57"/>
      <c r="Q93" s="57"/>
    </row>
    <row r="94" spans="8:18">
      <c r="P94" s="57"/>
      <c r="Q94" s="57"/>
    </row>
    <row r="95" spans="8:18">
      <c r="P95" s="57"/>
      <c r="Q95" s="57"/>
    </row>
    <row r="96" spans="8:18">
      <c r="P96" s="57"/>
      <c r="Q96" s="57"/>
    </row>
    <row r="97" spans="16:18">
      <c r="P97" s="57"/>
      <c r="Q97" s="82"/>
      <c r="R97" s="78"/>
    </row>
    <row r="98" spans="16:18">
      <c r="P98" s="57"/>
      <c r="Q98" s="66"/>
    </row>
    <row r="99" spans="16:18">
      <c r="P99" s="58"/>
      <c r="Q99" s="58"/>
    </row>
    <row r="100" spans="16:18">
      <c r="P100" s="61"/>
      <c r="Q100" s="58"/>
    </row>
    <row r="101" spans="16:18">
      <c r="P101" s="57"/>
      <c r="Q101" s="57"/>
    </row>
    <row r="102" spans="16:18">
      <c r="P102" s="57"/>
      <c r="Q102" s="66"/>
    </row>
  </sheetData>
  <mergeCells count="2">
    <mergeCell ref="A60:C60"/>
    <mergeCell ref="B11:G11"/>
  </mergeCells>
  <pageMargins left="0.74803149606299213" right="0.74803149606299213" top="0.98425196850393704" bottom="0.98425196850393704" header="0.51181102362204722" footer="0.51181102362204722"/>
  <pageSetup paperSize="9" scale="56" orientation="landscape" horizontalDpi="4294967292" verticalDpi="4294967292"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8967C-6F85-4D08-A770-6AE65966650D}">
  <dimension ref="A5:D18"/>
  <sheetViews>
    <sheetView zoomScale="140" zoomScaleNormal="140" workbookViewId="0">
      <selection activeCell="C11" sqref="C11"/>
    </sheetView>
  </sheetViews>
  <sheetFormatPr baseColWidth="10" defaultColWidth="12.33203125" defaultRowHeight="16"/>
  <cols>
    <col min="1" max="1" width="42.33203125" style="47" customWidth="1"/>
    <col min="2" max="2" width="12.33203125" style="47"/>
    <col min="3" max="3" width="29" style="47" customWidth="1"/>
    <col min="4" max="4" width="39.5" style="47" customWidth="1"/>
    <col min="5" max="16384" width="12.33203125" style="47"/>
  </cols>
  <sheetData>
    <row r="5" spans="1:4">
      <c r="A5" s="376" t="s">
        <v>2420</v>
      </c>
      <c r="B5" s="377" t="s">
        <v>2421</v>
      </c>
      <c r="C5" s="378">
        <f>'EMISSION FACTOR'!C13</f>
        <v>1.5599999999999999E-2</v>
      </c>
      <c r="D5" s="376" t="s">
        <v>2422</v>
      </c>
    </row>
    <row r="6" spans="1:4">
      <c r="A6" s="376"/>
      <c r="B6" s="377"/>
      <c r="C6" s="378"/>
      <c r="D6" s="376"/>
    </row>
    <row r="7" spans="1:4">
      <c r="A7" s="121" t="s">
        <v>2423</v>
      </c>
      <c r="B7" s="122" t="s">
        <v>2424</v>
      </c>
      <c r="C7" s="222">
        <v>3.5999999999999998E-6</v>
      </c>
      <c r="D7" s="121" t="s">
        <v>2425</v>
      </c>
    </row>
    <row r="8" spans="1:4">
      <c r="A8" s="121" t="s">
        <v>2426</v>
      </c>
      <c r="B8" s="122" t="s">
        <v>2427</v>
      </c>
      <c r="C8" s="222">
        <f>C5/C7</f>
        <v>4333.333333333333</v>
      </c>
      <c r="D8" s="121" t="s">
        <v>2428</v>
      </c>
    </row>
    <row r="9" spans="1:4">
      <c r="A9" s="123" t="s">
        <v>2429</v>
      </c>
      <c r="B9" s="122" t="s">
        <v>2430</v>
      </c>
      <c r="C9" s="220">
        <f>'ER ICS TPDDTEC'!D15*'ER ICS TPDDTEC'!D18</f>
        <v>6.1680891750864033</v>
      </c>
      <c r="D9" s="121" t="s">
        <v>2431</v>
      </c>
    </row>
    <row r="10" spans="1:4">
      <c r="A10" s="123" t="s">
        <v>2432</v>
      </c>
      <c r="B10" s="122" t="s">
        <v>2430</v>
      </c>
      <c r="C10" s="220">
        <f>'Unpaired sampling '!P13</f>
        <v>0.68053326194663155</v>
      </c>
      <c r="D10" s="121" t="s">
        <v>2433</v>
      </c>
    </row>
    <row r="11" spans="1:4">
      <c r="A11" s="123" t="s">
        <v>2434</v>
      </c>
      <c r="B11" s="122" t="s">
        <v>2435</v>
      </c>
      <c r="C11" s="221">
        <v>1</v>
      </c>
      <c r="D11" s="124" t="s">
        <v>2436</v>
      </c>
    </row>
    <row r="12" spans="1:4">
      <c r="A12" s="123" t="s">
        <v>2437</v>
      </c>
      <c r="B12" s="122" t="s">
        <v>2438</v>
      </c>
      <c r="C12" s="220">
        <f>C10/C11</f>
        <v>0.68053326194663155</v>
      </c>
      <c r="D12" s="121" t="s">
        <v>2406</v>
      </c>
    </row>
    <row r="13" spans="1:4">
      <c r="A13" s="123" t="s">
        <v>2439</v>
      </c>
      <c r="B13" s="122" t="s">
        <v>2440</v>
      </c>
      <c r="C13" s="223">
        <f>C12*C8</f>
        <v>2948.9774684354034</v>
      </c>
      <c r="D13" s="121" t="s">
        <v>2406</v>
      </c>
    </row>
    <row r="14" spans="1:4">
      <c r="A14" s="123" t="s">
        <v>2423</v>
      </c>
      <c r="B14" s="122" t="s">
        <v>2441</v>
      </c>
      <c r="C14" s="224">
        <v>9.9999999999999995E-7</v>
      </c>
      <c r="D14" s="121" t="s">
        <v>2423</v>
      </c>
    </row>
    <row r="15" spans="1:4">
      <c r="A15" s="123" t="s">
        <v>2442</v>
      </c>
      <c r="B15" s="122" t="s">
        <v>2443</v>
      </c>
      <c r="C15" s="225">
        <f>C13*C14</f>
        <v>2.9489774684354031E-3</v>
      </c>
      <c r="D15" s="121" t="s">
        <v>2428</v>
      </c>
    </row>
    <row r="16" spans="1:4">
      <c r="A16" s="123" t="s">
        <v>2444</v>
      </c>
      <c r="B16" s="122" t="s">
        <v>2445</v>
      </c>
      <c r="C16" s="226">
        <f>C15*1000</f>
        <v>2.9489774684354031</v>
      </c>
      <c r="D16" s="121" t="s">
        <v>2428</v>
      </c>
    </row>
    <row r="17" spans="1:4">
      <c r="A17" s="123" t="s">
        <v>2446</v>
      </c>
      <c r="B17" s="122" t="s">
        <v>2445</v>
      </c>
      <c r="C17" s="227">
        <v>1800</v>
      </c>
      <c r="D17" s="121" t="s">
        <v>2447</v>
      </c>
    </row>
    <row r="18" spans="1:4">
      <c r="A18" s="123" t="s">
        <v>2448</v>
      </c>
      <c r="B18" s="124"/>
      <c r="C18" s="228" t="str">
        <f>IF(C16&lt;C17,"PASS","FAIL")</f>
        <v>PASS</v>
      </c>
      <c r="D18" s="124"/>
    </row>
  </sheetData>
  <mergeCells count="4">
    <mergeCell ref="A5:A6"/>
    <mergeCell ref="B5:B6"/>
    <mergeCell ref="C5:C6"/>
    <mergeCell ref="D5:D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3853C-D4F8-4238-A8A7-A1136C42CF5B}">
  <dimension ref="B5:S81"/>
  <sheetViews>
    <sheetView topLeftCell="A54" workbookViewId="0">
      <selection activeCell="C69" sqref="C69"/>
    </sheetView>
  </sheetViews>
  <sheetFormatPr baseColWidth="10" defaultColWidth="12.33203125" defaultRowHeight="16"/>
  <cols>
    <col min="1" max="1" width="12.33203125" style="47"/>
    <col min="2" max="2" width="33.6640625" style="47" customWidth="1"/>
    <col min="3" max="10" width="12.33203125" style="47"/>
    <col min="11" max="11" width="30.33203125" style="47" customWidth="1"/>
    <col min="12" max="12" width="20" style="47" customWidth="1"/>
    <col min="13" max="13" width="127.33203125" style="47" customWidth="1"/>
    <col min="14" max="16384" width="12.33203125" style="47"/>
  </cols>
  <sheetData>
    <row r="5" spans="2:19" ht="18">
      <c r="B5" s="60" t="s">
        <v>2449</v>
      </c>
      <c r="K5" s="60" t="s">
        <v>2450</v>
      </c>
    </row>
    <row r="8" spans="2:19" ht="18">
      <c r="B8" s="54"/>
      <c r="F8" s="55"/>
      <c r="K8" s="60"/>
      <c r="L8" s="57"/>
      <c r="M8" s="57"/>
      <c r="N8" s="57"/>
      <c r="O8" s="58"/>
      <c r="P8" s="58"/>
      <c r="Q8" s="58"/>
      <c r="R8" s="58"/>
      <c r="S8" s="58"/>
    </row>
    <row r="9" spans="2:19">
      <c r="B9" s="54"/>
      <c r="F9" s="55"/>
      <c r="K9" s="56"/>
      <c r="L9" s="57"/>
      <c r="M9" s="57"/>
      <c r="N9" s="57"/>
      <c r="O9" s="58"/>
      <c r="P9" s="58"/>
      <c r="Q9" s="58"/>
      <c r="R9" s="58"/>
      <c r="S9" s="58"/>
    </row>
    <row r="10" spans="2:19">
      <c r="B10" s="63" t="s">
        <v>2451</v>
      </c>
      <c r="F10" s="55"/>
      <c r="K10" s="61" t="s">
        <v>2452</v>
      </c>
      <c r="L10" s="57"/>
      <c r="O10" s="58"/>
      <c r="P10" s="58"/>
      <c r="S10" s="58"/>
    </row>
    <row r="11" spans="2:19">
      <c r="B11" s="115" t="s">
        <v>2453</v>
      </c>
      <c r="C11" s="115" t="s">
        <v>2454</v>
      </c>
      <c r="F11" s="55"/>
      <c r="K11" s="116" t="s">
        <v>2453</v>
      </c>
      <c r="L11" s="116" t="s">
        <v>2454</v>
      </c>
      <c r="S11" s="58"/>
    </row>
    <row r="12" spans="2:19">
      <c r="B12" s="117" t="s">
        <v>2455</v>
      </c>
      <c r="C12" s="117">
        <v>112</v>
      </c>
      <c r="D12" s="47" t="s">
        <v>2456</v>
      </c>
      <c r="F12" s="55"/>
      <c r="K12" s="118" t="s">
        <v>2457</v>
      </c>
      <c r="L12" s="118">
        <f>L13/1000</f>
        <v>1.57</v>
      </c>
      <c r="M12" s="47" t="s">
        <v>2406</v>
      </c>
      <c r="S12" s="58"/>
    </row>
    <row r="13" spans="2:19" ht="61">
      <c r="B13" s="117" t="s">
        <v>2458</v>
      </c>
      <c r="C13" s="117">
        <v>1.5599999999999999E-2</v>
      </c>
      <c r="D13" s="47" t="s">
        <v>2422</v>
      </c>
      <c r="F13" s="55"/>
      <c r="K13" s="118" t="s">
        <v>2459</v>
      </c>
      <c r="L13" s="118">
        <v>1570</v>
      </c>
      <c r="M13" s="237" t="s">
        <v>2460</v>
      </c>
      <c r="S13" s="58"/>
    </row>
    <row r="14" spans="2:19">
      <c r="B14" s="117" t="s">
        <v>2461</v>
      </c>
      <c r="C14" s="117">
        <f>C12*C13</f>
        <v>1.7471999999999999</v>
      </c>
      <c r="D14" s="47" t="s">
        <v>2462</v>
      </c>
      <c r="F14" s="55"/>
      <c r="K14" s="57"/>
      <c r="L14" s="57"/>
      <c r="M14" s="78"/>
      <c r="S14" s="58"/>
    </row>
    <row r="15" spans="2:19">
      <c r="B15" s="55"/>
      <c r="C15" s="55"/>
      <c r="F15" s="55"/>
      <c r="S15" s="58"/>
    </row>
    <row r="16" spans="2:19">
      <c r="B16" s="63" t="s">
        <v>2463</v>
      </c>
      <c r="F16" s="55"/>
      <c r="S16" s="58"/>
    </row>
    <row r="17" spans="2:19">
      <c r="B17" s="115" t="s">
        <v>2453</v>
      </c>
      <c r="C17" s="115" t="s">
        <v>2454</v>
      </c>
      <c r="K17" s="61" t="s">
        <v>2464</v>
      </c>
      <c r="L17" s="57"/>
      <c r="S17" s="58"/>
    </row>
    <row r="18" spans="2:19">
      <c r="B18" s="117" t="s">
        <v>2465</v>
      </c>
      <c r="C18" s="117">
        <v>0.3</v>
      </c>
      <c r="D18" s="47" t="s">
        <v>2466</v>
      </c>
      <c r="K18" s="116" t="s">
        <v>2453</v>
      </c>
      <c r="L18" s="116" t="s">
        <v>2454</v>
      </c>
      <c r="S18" s="58"/>
    </row>
    <row r="19" spans="2:19">
      <c r="B19" s="117" t="s">
        <v>2467</v>
      </c>
      <c r="C19" s="117">
        <v>28</v>
      </c>
      <c r="D19" s="274" t="s">
        <v>2468</v>
      </c>
      <c r="K19" s="118" t="s">
        <v>2457</v>
      </c>
      <c r="L19" s="118">
        <f>L20/1000*L21</f>
        <v>1.1283999999999998</v>
      </c>
      <c r="M19" s="274" t="s">
        <v>2428</v>
      </c>
      <c r="S19" s="58"/>
    </row>
    <row r="20" spans="2:19" ht="65" customHeight="1">
      <c r="B20" s="117" t="s">
        <v>2469</v>
      </c>
      <c r="C20" s="117">
        <f>C18*C19</f>
        <v>8.4</v>
      </c>
      <c r="D20" s="47" t="s">
        <v>2462</v>
      </c>
      <c r="K20" s="118" t="s">
        <v>2459</v>
      </c>
      <c r="L20" s="118">
        <v>40.299999999999997</v>
      </c>
      <c r="M20" s="279" t="s">
        <v>2470</v>
      </c>
      <c r="S20" s="58"/>
    </row>
    <row r="21" spans="2:19">
      <c r="B21" s="117" t="s">
        <v>2458</v>
      </c>
      <c r="C21" s="117">
        <v>1.5599999999999999E-2</v>
      </c>
      <c r="D21" s="47" t="s">
        <v>2471</v>
      </c>
      <c r="K21" s="118" t="s">
        <v>2467</v>
      </c>
      <c r="L21" s="118">
        <v>28</v>
      </c>
      <c r="M21" s="274" t="s">
        <v>2468</v>
      </c>
      <c r="S21" s="58"/>
    </row>
    <row r="22" spans="2:19">
      <c r="B22" s="117" t="s">
        <v>2472</v>
      </c>
      <c r="C22" s="119">
        <f>C20*C21</f>
        <v>0.13103999999999999</v>
      </c>
      <c r="D22" s="47" t="s">
        <v>2462</v>
      </c>
      <c r="K22" s="57"/>
      <c r="L22" s="57"/>
      <c r="S22" s="58"/>
    </row>
    <row r="23" spans="2:19">
      <c r="K23" s="57"/>
      <c r="L23" s="57"/>
      <c r="S23" s="58"/>
    </row>
    <row r="24" spans="2:19">
      <c r="B24" s="63" t="s">
        <v>2473</v>
      </c>
      <c r="D24" s="55"/>
      <c r="K24" s="57"/>
      <c r="L24" s="57"/>
      <c r="S24" s="58"/>
    </row>
    <row r="25" spans="2:19">
      <c r="B25" s="115" t="s">
        <v>2453</v>
      </c>
      <c r="C25" s="115" t="s">
        <v>2454</v>
      </c>
      <c r="E25" s="55"/>
      <c r="F25" s="55"/>
      <c r="K25" s="57"/>
      <c r="L25" s="66"/>
      <c r="M25" s="78"/>
      <c r="S25" s="58"/>
    </row>
    <row r="26" spans="2:19">
      <c r="B26" s="117" t="s">
        <v>2474</v>
      </c>
      <c r="C26" s="117">
        <v>4.0000000000000001E-3</v>
      </c>
      <c r="D26" s="47" t="s">
        <v>2466</v>
      </c>
      <c r="E26" s="55"/>
      <c r="F26" s="55"/>
      <c r="K26" s="57"/>
      <c r="L26" s="66"/>
      <c r="S26" s="58"/>
    </row>
    <row r="27" spans="2:19">
      <c r="B27" s="117" t="s">
        <v>2475</v>
      </c>
      <c r="C27" s="117">
        <v>265</v>
      </c>
      <c r="D27" s="274" t="s">
        <v>2468</v>
      </c>
      <c r="F27" s="55"/>
      <c r="K27" s="57"/>
      <c r="L27" s="66"/>
      <c r="M27" s="274"/>
      <c r="S27" s="58"/>
    </row>
    <row r="28" spans="2:19">
      <c r="B28" s="117" t="s">
        <v>2469</v>
      </c>
      <c r="C28" s="117">
        <f>C26*C27</f>
        <v>1.06</v>
      </c>
      <c r="D28" s="47" t="s">
        <v>2462</v>
      </c>
      <c r="F28" s="55"/>
      <c r="K28" s="57"/>
      <c r="L28" s="57"/>
      <c r="S28" s="58"/>
    </row>
    <row r="29" spans="2:19">
      <c r="B29" s="117" t="s">
        <v>2476</v>
      </c>
      <c r="C29" s="117">
        <v>1.5599999999999999E-2</v>
      </c>
      <c r="D29" s="47" t="s">
        <v>2422</v>
      </c>
      <c r="F29" s="55"/>
      <c r="K29" s="61" t="s">
        <v>2477</v>
      </c>
      <c r="L29" s="57"/>
      <c r="S29" s="58"/>
    </row>
    <row r="30" spans="2:19">
      <c r="B30" s="117" t="s">
        <v>2472</v>
      </c>
      <c r="C30" s="119">
        <f>C28*C29</f>
        <v>1.6535999999999999E-2</v>
      </c>
      <c r="D30" s="47" t="s">
        <v>2462</v>
      </c>
      <c r="F30" s="55"/>
      <c r="K30" s="116" t="s">
        <v>2453</v>
      </c>
      <c r="L30" s="116" t="s">
        <v>2454</v>
      </c>
      <c r="S30" s="58"/>
    </row>
    <row r="31" spans="2:19">
      <c r="B31" s="63" t="s">
        <v>2478</v>
      </c>
      <c r="C31" s="55"/>
      <c r="D31" s="55"/>
      <c r="F31" s="55"/>
      <c r="K31" s="118" t="s">
        <v>2457</v>
      </c>
      <c r="L31" s="118">
        <f>L32/1000*L33</f>
        <v>2.12E-2</v>
      </c>
      <c r="M31" s="47" t="s">
        <v>2406</v>
      </c>
      <c r="S31" s="58"/>
    </row>
    <row r="32" spans="2:19">
      <c r="B32" s="115" t="s">
        <v>2453</v>
      </c>
      <c r="C32" s="115" t="s">
        <v>2454</v>
      </c>
      <c r="F32" s="55"/>
      <c r="K32" s="280" t="s">
        <v>2459</v>
      </c>
      <c r="L32" s="117">
        <v>0.08</v>
      </c>
      <c r="M32" s="274" t="s">
        <v>2479</v>
      </c>
      <c r="S32" s="57"/>
    </row>
    <row r="33" spans="2:19">
      <c r="B33" s="117" t="s">
        <v>2472</v>
      </c>
      <c r="C33" s="119">
        <f>C22+C30</f>
        <v>0.14757599999999998</v>
      </c>
      <c r="F33" s="55"/>
      <c r="K33" s="118" t="s">
        <v>2475</v>
      </c>
      <c r="L33" s="118">
        <v>265</v>
      </c>
      <c r="M33" s="236" t="s">
        <v>2468</v>
      </c>
      <c r="S33" s="57"/>
    </row>
    <row r="34" spans="2:19">
      <c r="E34" s="55"/>
      <c r="F34" s="55"/>
      <c r="G34" s="55"/>
      <c r="K34" s="57"/>
      <c r="L34" s="57"/>
      <c r="S34" s="58"/>
    </row>
    <row r="35" spans="2:19">
      <c r="E35" s="55"/>
      <c r="F35" s="55"/>
      <c r="G35" s="55"/>
      <c r="H35" s="57"/>
      <c r="I35" s="66"/>
      <c r="J35" s="57"/>
      <c r="K35" s="57"/>
      <c r="L35" s="82"/>
      <c r="M35" s="78"/>
    </row>
    <row r="36" spans="2:19">
      <c r="E36" s="55"/>
      <c r="F36" s="55"/>
      <c r="G36" s="55"/>
      <c r="H36" s="57"/>
      <c r="I36" s="66"/>
      <c r="J36" s="57"/>
      <c r="K36" s="57"/>
      <c r="L36" s="66"/>
    </row>
    <row r="37" spans="2:19">
      <c r="E37" s="55"/>
      <c r="F37" s="55"/>
      <c r="G37" s="55"/>
      <c r="H37" s="57"/>
      <c r="I37" s="66"/>
      <c r="J37" s="57"/>
      <c r="K37" s="58"/>
      <c r="L37" s="58"/>
    </row>
    <row r="38" spans="2:19">
      <c r="K38" s="61" t="s">
        <v>2480</v>
      </c>
      <c r="L38" s="58"/>
    </row>
    <row r="39" spans="2:19">
      <c r="K39" s="116" t="s">
        <v>2453</v>
      </c>
      <c r="L39" s="116" t="s">
        <v>2454</v>
      </c>
    </row>
    <row r="40" spans="2:19">
      <c r="K40" s="118" t="s">
        <v>2481</v>
      </c>
      <c r="L40" s="120">
        <f>L19+L31</f>
        <v>1.1496</v>
      </c>
      <c r="M40" s="47" t="s">
        <v>2406</v>
      </c>
    </row>
    <row r="47" spans="2:19" ht="18">
      <c r="B47" s="60" t="s">
        <v>2482</v>
      </c>
      <c r="K47" s="60" t="s">
        <v>2483</v>
      </c>
    </row>
    <row r="50" spans="2:13">
      <c r="B50" s="54"/>
      <c r="F50" s="55"/>
      <c r="K50" s="56"/>
    </row>
    <row r="51" spans="2:13">
      <c r="B51" s="63" t="s">
        <v>2451</v>
      </c>
      <c r="F51" s="55"/>
      <c r="K51" s="61" t="s">
        <v>2452</v>
      </c>
      <c r="L51" s="57"/>
    </row>
    <row r="52" spans="2:13">
      <c r="B52" s="115" t="s">
        <v>2453</v>
      </c>
      <c r="C52" s="115" t="s">
        <v>2454</v>
      </c>
      <c r="F52" s="55"/>
      <c r="K52" s="116" t="s">
        <v>2453</v>
      </c>
      <c r="L52" s="116" t="s">
        <v>2454</v>
      </c>
    </row>
    <row r="53" spans="2:13">
      <c r="B53" s="117" t="s">
        <v>2455</v>
      </c>
      <c r="C53" s="117">
        <v>112</v>
      </c>
      <c r="D53" s="47" t="s">
        <v>2456</v>
      </c>
      <c r="F53" s="55"/>
      <c r="K53" s="118" t="s">
        <v>2457</v>
      </c>
      <c r="L53" s="118">
        <f>L54/1000</f>
        <v>1.57</v>
      </c>
      <c r="M53" s="47" t="s">
        <v>2406</v>
      </c>
    </row>
    <row r="54" spans="2:13" ht="61">
      <c r="B54" s="117" t="s">
        <v>2458</v>
      </c>
      <c r="C54" s="117">
        <v>1.5599999999999999E-2</v>
      </c>
      <c r="D54" s="47" t="s">
        <v>2422</v>
      </c>
      <c r="F54" s="55"/>
      <c r="K54" s="118" t="s">
        <v>2459</v>
      </c>
      <c r="L54" s="118">
        <v>1570</v>
      </c>
      <c r="M54" s="237" t="s">
        <v>2460</v>
      </c>
    </row>
    <row r="55" spans="2:13">
      <c r="B55" s="117" t="s">
        <v>2461</v>
      </c>
      <c r="C55" s="117">
        <f>C53*C54</f>
        <v>1.7471999999999999</v>
      </c>
      <c r="D55" s="47" t="s">
        <v>2462</v>
      </c>
      <c r="F55" s="55"/>
      <c r="K55" s="57"/>
      <c r="L55" s="57"/>
      <c r="M55" s="78"/>
    </row>
    <row r="56" spans="2:13">
      <c r="B56" s="55"/>
      <c r="C56" s="55"/>
      <c r="F56" s="55"/>
    </row>
    <row r="57" spans="2:13">
      <c r="B57" s="63" t="s">
        <v>2463</v>
      </c>
      <c r="F57" s="55"/>
    </row>
    <row r="58" spans="2:13">
      <c r="B58" s="115" t="s">
        <v>2453</v>
      </c>
      <c r="C58" s="115" t="s">
        <v>2454</v>
      </c>
      <c r="K58" s="61" t="s">
        <v>2464</v>
      </c>
      <c r="L58" s="57"/>
    </row>
    <row r="59" spans="2:13">
      <c r="B59" s="117" t="s">
        <v>2465</v>
      </c>
      <c r="C59" s="117">
        <v>0.3</v>
      </c>
      <c r="D59" s="47" t="s">
        <v>2466</v>
      </c>
      <c r="K59" s="116" t="s">
        <v>2453</v>
      </c>
      <c r="L59" s="116" t="s">
        <v>2454</v>
      </c>
    </row>
    <row r="60" spans="2:13" ht="17">
      <c r="B60" s="117" t="s">
        <v>2467</v>
      </c>
      <c r="C60" s="117">
        <v>25</v>
      </c>
      <c r="D60" s="241" t="s">
        <v>2484</v>
      </c>
      <c r="K60" s="118" t="s">
        <v>2457</v>
      </c>
      <c r="L60" s="118">
        <f>L61/1000*L62</f>
        <v>1.0074999999999998</v>
      </c>
      <c r="M60" s="274" t="s">
        <v>2428</v>
      </c>
    </row>
    <row r="61" spans="2:13" ht="68">
      <c r="B61" s="117" t="s">
        <v>2469</v>
      </c>
      <c r="C61" s="117">
        <f>C59*C60</f>
        <v>7.5</v>
      </c>
      <c r="D61" s="47" t="s">
        <v>2462</v>
      </c>
      <c r="K61" s="118" t="s">
        <v>2459</v>
      </c>
      <c r="L61" s="118">
        <v>40.299999999999997</v>
      </c>
      <c r="M61" s="279" t="s">
        <v>2470</v>
      </c>
    </row>
    <row r="62" spans="2:13">
      <c r="B62" s="117" t="s">
        <v>2458</v>
      </c>
      <c r="C62" s="117">
        <v>1.5599999999999999E-2</v>
      </c>
      <c r="D62" s="47" t="s">
        <v>2471</v>
      </c>
      <c r="K62" s="118" t="s">
        <v>2467</v>
      </c>
      <c r="L62" s="118">
        <v>25</v>
      </c>
      <c r="M62" s="274" t="s">
        <v>2485</v>
      </c>
    </row>
    <row r="63" spans="2:13">
      <c r="B63" s="117" t="s">
        <v>2472</v>
      </c>
      <c r="C63" s="119">
        <f>C61*C62</f>
        <v>0.11699999999999999</v>
      </c>
      <c r="D63" s="47" t="s">
        <v>2462</v>
      </c>
      <c r="K63" s="57"/>
      <c r="L63" s="57"/>
    </row>
    <row r="64" spans="2:13">
      <c r="K64" s="57"/>
      <c r="L64" s="57"/>
    </row>
    <row r="65" spans="2:13">
      <c r="B65" s="63" t="s">
        <v>2473</v>
      </c>
      <c r="D65" s="55"/>
      <c r="K65" s="57"/>
      <c r="L65" s="57"/>
    </row>
    <row r="66" spans="2:13">
      <c r="B66" s="115" t="s">
        <v>2453</v>
      </c>
      <c r="C66" s="115" t="s">
        <v>2454</v>
      </c>
      <c r="E66" s="55"/>
      <c r="F66" s="55"/>
      <c r="K66" s="57"/>
      <c r="L66" s="66"/>
      <c r="M66" s="78"/>
    </row>
    <row r="67" spans="2:13">
      <c r="B67" s="117" t="s">
        <v>2474</v>
      </c>
      <c r="C67" s="117">
        <v>4.0000000000000001E-3</v>
      </c>
      <c r="D67" s="47" t="s">
        <v>2466</v>
      </c>
      <c r="E67" s="55"/>
      <c r="F67" s="55"/>
      <c r="K67" s="57"/>
      <c r="L67" s="66"/>
    </row>
    <row r="68" spans="2:13" ht="17">
      <c r="B68" s="117" t="s">
        <v>2475</v>
      </c>
      <c r="C68" s="117">
        <v>298</v>
      </c>
      <c r="D68" s="241" t="s">
        <v>2486</v>
      </c>
      <c r="F68" s="55"/>
      <c r="K68" s="57"/>
      <c r="L68" s="66"/>
      <c r="M68" s="274"/>
    </row>
    <row r="69" spans="2:13">
      <c r="B69" s="117" t="s">
        <v>2469</v>
      </c>
      <c r="C69" s="117">
        <f>C67*C68</f>
        <v>1.1919999999999999</v>
      </c>
      <c r="D69" s="47" t="s">
        <v>2462</v>
      </c>
      <c r="F69" s="55"/>
      <c r="K69" s="57"/>
      <c r="L69" s="57"/>
    </row>
    <row r="70" spans="2:13">
      <c r="B70" s="117" t="s">
        <v>2476</v>
      </c>
      <c r="C70" s="117">
        <v>1.5599999999999999E-2</v>
      </c>
      <c r="D70" s="47" t="s">
        <v>2422</v>
      </c>
      <c r="F70" s="55"/>
      <c r="K70" s="61" t="s">
        <v>2477</v>
      </c>
      <c r="L70" s="57"/>
    </row>
    <row r="71" spans="2:13">
      <c r="B71" s="117" t="s">
        <v>2472</v>
      </c>
      <c r="C71" s="119">
        <f>C69*C70</f>
        <v>1.8595199999999999E-2</v>
      </c>
      <c r="D71" s="47" t="s">
        <v>2462</v>
      </c>
      <c r="F71" s="55"/>
      <c r="K71" s="116" t="s">
        <v>2453</v>
      </c>
      <c r="L71" s="116" t="s">
        <v>2487</v>
      </c>
    </row>
    <row r="72" spans="2:13">
      <c r="B72" s="63" t="s">
        <v>2478</v>
      </c>
      <c r="C72" s="55"/>
      <c r="D72" s="55"/>
      <c r="F72" s="55"/>
      <c r="K72" s="118" t="s">
        <v>2457</v>
      </c>
      <c r="L72" s="118">
        <f>L73/1000*L74</f>
        <v>2.3840000000000004E-2</v>
      </c>
      <c r="M72" s="47" t="s">
        <v>2406</v>
      </c>
    </row>
    <row r="73" spans="2:13">
      <c r="B73" s="115" t="s">
        <v>2453</v>
      </c>
      <c r="C73" s="115" t="s">
        <v>2454</v>
      </c>
      <c r="F73" s="55"/>
      <c r="K73" s="280" t="s">
        <v>2459</v>
      </c>
      <c r="L73" s="117">
        <v>0.08</v>
      </c>
      <c r="M73" s="274" t="s">
        <v>2479</v>
      </c>
    </row>
    <row r="74" spans="2:13">
      <c r="B74" s="117" t="s">
        <v>2472</v>
      </c>
      <c r="C74" s="119">
        <f>C63+C71</f>
        <v>0.1355952</v>
      </c>
      <c r="F74" s="55"/>
      <c r="K74" s="118" t="s">
        <v>2475</v>
      </c>
      <c r="L74" s="118">
        <v>298</v>
      </c>
      <c r="M74" s="236" t="s">
        <v>2485</v>
      </c>
    </row>
    <row r="75" spans="2:13">
      <c r="K75" s="57"/>
      <c r="L75" s="57"/>
    </row>
    <row r="76" spans="2:13">
      <c r="K76" s="57"/>
      <c r="L76" s="82"/>
      <c r="M76" s="78"/>
    </row>
    <row r="77" spans="2:13">
      <c r="K77" s="57"/>
      <c r="L77" s="66"/>
    </row>
    <row r="78" spans="2:13">
      <c r="K78" s="58"/>
      <c r="L78" s="58"/>
    </row>
    <row r="79" spans="2:13">
      <c r="K79" s="61" t="s">
        <v>2480</v>
      </c>
      <c r="L79" s="58"/>
    </row>
    <row r="80" spans="2:13">
      <c r="K80" s="116" t="s">
        <v>2453</v>
      </c>
      <c r="L80" s="116" t="s">
        <v>2454</v>
      </c>
    </row>
    <row r="81" spans="11:13">
      <c r="K81" s="118" t="s">
        <v>2481</v>
      </c>
      <c r="L81" s="120">
        <f>L60+L72</f>
        <v>1.0313399999999999</v>
      </c>
      <c r="M81" s="47" t="s">
        <v>2406</v>
      </c>
    </row>
  </sheetData>
  <hyperlinks>
    <hyperlink ref="D68" r:id="rId1" xr:uid="{245EB0F6-2491-7C4A-AB79-5EA57847C4F7}"/>
    <hyperlink ref="D60" r:id="rId2" xr:uid="{68D7606E-75A4-BB49-9762-ECE752F278E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6539716D86CE0419630026986165D6D" ma:contentTypeVersion="13" ma:contentTypeDescription="Create a new document." ma:contentTypeScope="" ma:versionID="2e7783fc2a860eb3e0f4c2cd51dcfb01">
  <xsd:schema xmlns:xsd="http://www.w3.org/2001/XMLSchema" xmlns:xs="http://www.w3.org/2001/XMLSchema" xmlns:p="http://schemas.microsoft.com/office/2006/metadata/properties" xmlns:ns2="d11a8474-885b-4e1b-a09c-10d71c0026be" xmlns:ns3="b46e1364-ed93-429f-80a5-89f879b76665" targetNamespace="http://schemas.microsoft.com/office/2006/metadata/properties" ma:root="true" ma:fieldsID="f3c444d25e3fa9992762ef9db1279cc2" ns2:_="" ns3:_="">
    <xsd:import namespace="d11a8474-885b-4e1b-a09c-10d71c0026be"/>
    <xsd:import namespace="b46e1364-ed93-429f-80a5-89f879b7666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1a8474-885b-4e1b-a09c-10d71c0026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46e1364-ed93-429f-80a5-89f879b7666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E0958B-3ED7-48C5-9133-3F36A82A4DC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97766DF-EB89-4496-8CB9-01A043C62BBF}">
  <ds:schemaRefs>
    <ds:schemaRef ds:uri="http://schemas.microsoft.com/sharepoint/v3/contenttype/forms"/>
  </ds:schemaRefs>
</ds:datastoreItem>
</file>

<file path=customXml/itemProps3.xml><?xml version="1.0" encoding="utf-8"?>
<ds:datastoreItem xmlns:ds="http://schemas.openxmlformats.org/officeDocument/2006/customXml" ds:itemID="{A117D0AC-B79C-4F38-9849-E5ACDFA02B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1a8474-885b-4e1b-a09c-10d71c0026be"/>
    <ds:schemaRef ds:uri="b46e1364-ed93-429f-80a5-89f879b766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Baseline Survey_KPT</vt:lpstr>
      <vt:lpstr>Project Survey_KPT</vt:lpstr>
      <vt:lpstr>Unpaired sampling </vt:lpstr>
      <vt:lpstr>Parameters</vt:lpstr>
      <vt:lpstr>Project fuel consumption per HH</vt:lpstr>
      <vt:lpstr>Summary_KPT</vt:lpstr>
      <vt:lpstr>ER ICS TPDDTEC</vt:lpstr>
      <vt:lpstr>Th. Energy savings unit level</vt:lpstr>
      <vt:lpstr>EMISSION FACTOR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VT</dc:creator>
  <cp:keywords/>
  <dc:description/>
  <cp:lastModifiedBy>Microsoft Office User</cp:lastModifiedBy>
  <cp:revision/>
  <dcterms:created xsi:type="dcterms:W3CDTF">2016-10-27T20:20:52Z</dcterms:created>
  <dcterms:modified xsi:type="dcterms:W3CDTF">2022-02-03T22:37:58Z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3ec04c16-f0d9-4a6e-b926-d0c0f23bd4d3</vt:lpwstr>
  </property>
  <property fmtid="{D5CDD505-2E9C-101B-9397-08002B2CF9AE}" pid="3" name="ContentTypeId">
    <vt:lpwstr>0x01010076539716D86CE0419630026986165D6D</vt:lpwstr>
  </property>
</Properties>
</file>