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vcs024-my.sharepoint.com/personal/ajoshi_verra_org/Documents/Desktop/CPR approved aaj/"/>
    </mc:Choice>
  </mc:AlternateContent>
  <xr:revisionPtr revIDLastSave="0" documentId="8_{4CB11EDE-863B-4180-BF07-652777E5AE9B}" xr6:coauthVersionLast="47" xr6:coauthVersionMax="47" xr10:uidLastSave="{00000000-0000-0000-0000-000000000000}"/>
  <bookViews>
    <workbookView xWindow="28680" yWindow="-120" windowWidth="29040" windowHeight="15720" xr2:uid="{00000000-000D-0000-FFFF-FFFF00000000}"/>
  </bookViews>
  <sheets>
    <sheet name="ER" sheetId="1" r:id="rId1"/>
    <sheet name="Power Density" sheetId="4" r:id="rId2"/>
  </sheets>
  <definedNames>
    <definedName name="ectract?" localSheetId="1">#REF!</definedName>
    <definedName name="ectract?">#REF!</definedName>
    <definedName name="_xlnm.Extract" localSheetId="1">#REF!</definedName>
    <definedName name="_xlnm.Extra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4" l="1"/>
  <c r="C12" i="4"/>
  <c r="C14" i="4" l="1"/>
  <c r="C11" i="4"/>
  <c r="C6" i="4"/>
  <c r="C3" i="4"/>
  <c r="H13" i="1" l="1"/>
  <c r="N13" i="1"/>
  <c r="C8" i="1"/>
  <c r="I21" i="1"/>
  <c r="C7" i="1" s="1"/>
  <c r="I20" i="1"/>
  <c r="I19" i="1"/>
  <c r="N3" i="1"/>
  <c r="N14" i="1" l="1"/>
  <c r="I4" i="1"/>
  <c r="I5" i="1"/>
  <c r="I6" i="1"/>
  <c r="I7" i="1"/>
  <c r="I8" i="1"/>
  <c r="I9" i="1" s="1"/>
  <c r="I10" i="1" s="1"/>
  <c r="I11" i="1" s="1"/>
  <c r="I12" i="1" s="1"/>
  <c r="E29" i="1"/>
  <c r="I15" i="1"/>
  <c r="I3" i="1"/>
  <c r="C6" i="1" l="1"/>
  <c r="H11" i="1" s="1"/>
  <c r="I13" i="1"/>
  <c r="H3" i="1" l="1"/>
  <c r="J3" i="1" s="1"/>
  <c r="H10" i="1"/>
  <c r="J10" i="1" s="1"/>
  <c r="H7" i="1"/>
  <c r="J7" i="1" s="1"/>
  <c r="H9" i="1"/>
  <c r="J9" i="1" s="1"/>
  <c r="H6" i="1"/>
  <c r="J6" i="1" s="1"/>
  <c r="C5" i="1"/>
  <c r="C4" i="1" s="1"/>
  <c r="H5" i="1"/>
  <c r="J5" i="1" s="1"/>
  <c r="H4" i="1"/>
  <c r="J4" i="1" s="1"/>
  <c r="J13" i="1"/>
  <c r="J11" i="1"/>
  <c r="H12" i="1"/>
  <c r="J12" i="1" s="1"/>
  <c r="H8" i="1"/>
  <c r="J8" i="1" s="1"/>
  <c r="H16" i="1" l="1"/>
  <c r="H15" i="1" s="1"/>
  <c r="J16" i="1" l="1"/>
  <c r="J15" i="1" s="1"/>
</calcChain>
</file>

<file path=xl/sharedStrings.xml><?xml version="1.0" encoding="utf-8"?>
<sst xmlns="http://schemas.openxmlformats.org/spreadsheetml/2006/main" count="87" uniqueCount="63">
  <si>
    <r>
      <t>BE</t>
    </r>
    <r>
      <rPr>
        <vertAlign val="subscript"/>
        <sz val="11"/>
        <color theme="1"/>
        <rFont val="Calibri"/>
        <family val="2"/>
        <charset val="162"/>
        <scheme val="minor"/>
      </rPr>
      <t>y</t>
    </r>
    <r>
      <rPr>
        <sz val="11"/>
        <color theme="1"/>
        <rFont val="Calibri"/>
        <family val="2"/>
        <charset val="162"/>
        <scheme val="minor"/>
      </rPr>
      <t xml:space="preserve"> = EG</t>
    </r>
    <r>
      <rPr>
        <vertAlign val="subscript"/>
        <sz val="11"/>
        <color theme="1"/>
        <rFont val="Calibri"/>
        <family val="2"/>
        <charset val="162"/>
        <scheme val="minor"/>
      </rPr>
      <t>facility,y</t>
    </r>
    <r>
      <rPr>
        <sz val="11"/>
        <color theme="1"/>
        <rFont val="Calibri"/>
        <family val="2"/>
        <charset val="162"/>
        <scheme val="minor"/>
      </rPr>
      <t xml:space="preserve"> x EF</t>
    </r>
    <r>
      <rPr>
        <vertAlign val="subscript"/>
        <sz val="11"/>
        <color theme="1"/>
        <rFont val="Calibri"/>
        <family val="2"/>
        <charset val="162"/>
        <scheme val="minor"/>
      </rPr>
      <t>grid,CM,y</t>
    </r>
  </si>
  <si>
    <r>
      <t>ER</t>
    </r>
    <r>
      <rPr>
        <vertAlign val="subscript"/>
        <sz val="11"/>
        <color theme="1"/>
        <rFont val="Calibri"/>
        <family val="2"/>
        <charset val="162"/>
        <scheme val="minor"/>
      </rPr>
      <t>y</t>
    </r>
    <r>
      <rPr>
        <sz val="11"/>
        <color theme="1"/>
        <rFont val="Calibri"/>
        <family val="2"/>
        <charset val="162"/>
        <scheme val="minor"/>
      </rPr>
      <t xml:space="preserve"> = BE</t>
    </r>
    <r>
      <rPr>
        <vertAlign val="subscript"/>
        <sz val="11"/>
        <color theme="1"/>
        <rFont val="Calibri"/>
        <family val="2"/>
        <charset val="162"/>
        <scheme val="minor"/>
      </rPr>
      <t>y</t>
    </r>
    <r>
      <rPr>
        <sz val="11"/>
        <color theme="1"/>
        <rFont val="Calibri"/>
        <family val="2"/>
        <charset val="162"/>
        <scheme val="minor"/>
      </rPr>
      <t xml:space="preserve"> - PE</t>
    </r>
    <r>
      <rPr>
        <vertAlign val="subscript"/>
        <sz val="11"/>
        <color theme="1"/>
        <rFont val="Calibri"/>
        <family val="2"/>
        <charset val="162"/>
        <scheme val="minor"/>
      </rPr>
      <t>y</t>
    </r>
  </si>
  <si>
    <t>Years</t>
  </si>
  <si>
    <r>
      <t>Estimation of baseline emissions in tons of CO</t>
    </r>
    <r>
      <rPr>
        <b/>
        <vertAlign val="subscript"/>
        <sz val="11"/>
        <rFont val="Calibri"/>
        <family val="2"/>
        <charset val="162"/>
        <scheme val="minor"/>
      </rPr>
      <t>2</t>
    </r>
    <r>
      <rPr>
        <b/>
        <sz val="11"/>
        <rFont val="Calibri"/>
        <family val="2"/>
        <charset val="162"/>
        <scheme val="minor"/>
      </rPr>
      <t>e</t>
    </r>
  </si>
  <si>
    <r>
      <t>Estimation of project emissions in tons of CO</t>
    </r>
    <r>
      <rPr>
        <b/>
        <vertAlign val="subscript"/>
        <sz val="11"/>
        <rFont val="Calibri"/>
        <family val="2"/>
        <charset val="162"/>
        <scheme val="minor"/>
      </rPr>
      <t>2</t>
    </r>
    <r>
      <rPr>
        <b/>
        <sz val="11"/>
        <rFont val="Calibri"/>
        <family val="2"/>
        <charset val="162"/>
        <scheme val="minor"/>
      </rPr>
      <t>e</t>
    </r>
  </si>
  <si>
    <r>
      <t>Estimation emission reductions in tons of CO</t>
    </r>
    <r>
      <rPr>
        <b/>
        <vertAlign val="subscript"/>
        <sz val="11"/>
        <rFont val="Calibri"/>
        <family val="2"/>
        <charset val="162"/>
        <scheme val="minor"/>
      </rPr>
      <t>2</t>
    </r>
    <r>
      <rPr>
        <b/>
        <sz val="11"/>
        <rFont val="Calibri"/>
        <family val="2"/>
        <charset val="162"/>
        <scheme val="minor"/>
      </rPr>
      <t>e</t>
    </r>
  </si>
  <si>
    <t>date 1</t>
  </si>
  <si>
    <t>date 2</t>
  </si>
  <si>
    <t># number of days</t>
  </si>
  <si>
    <t>Description</t>
  </si>
  <si>
    <t>Value</t>
  </si>
  <si>
    <t>Unit</t>
  </si>
  <si>
    <t>10/04/2023 - 31/12/2023</t>
  </si>
  <si>
    <r>
      <t>ER</t>
    </r>
    <r>
      <rPr>
        <vertAlign val="subscript"/>
        <sz val="11"/>
        <color theme="1"/>
        <rFont val="Calibri"/>
        <family val="2"/>
        <charset val="162"/>
        <scheme val="minor"/>
      </rPr>
      <t>y</t>
    </r>
  </si>
  <si>
    <t>Emission Reductions in year y</t>
  </si>
  <si>
    <t>tCO2e/yr</t>
  </si>
  <si>
    <r>
      <t>BE</t>
    </r>
    <r>
      <rPr>
        <vertAlign val="subscript"/>
        <sz val="11"/>
        <color theme="1"/>
        <rFont val="Calibri"/>
        <family val="2"/>
        <charset val="162"/>
        <scheme val="minor"/>
      </rPr>
      <t>y</t>
    </r>
  </si>
  <si>
    <t xml:space="preserve">Baseline Emissions in year y </t>
  </si>
  <si>
    <r>
      <t>EG</t>
    </r>
    <r>
      <rPr>
        <vertAlign val="subscript"/>
        <sz val="11"/>
        <color theme="1"/>
        <rFont val="Calibri"/>
        <family val="2"/>
        <charset val="162"/>
        <scheme val="minor"/>
      </rPr>
      <t>facility,y</t>
    </r>
  </si>
  <si>
    <t xml:space="preserve">Quantity of net electricity generation supplied by the project plant/unit to the grid in year y </t>
  </si>
  <si>
    <t>MWh/yr</t>
  </si>
  <si>
    <r>
      <t>EF</t>
    </r>
    <r>
      <rPr>
        <vertAlign val="subscript"/>
        <sz val="11"/>
        <color theme="1"/>
        <rFont val="Calibri"/>
        <family val="2"/>
        <charset val="162"/>
        <scheme val="minor"/>
      </rPr>
      <t>grid,CM,y</t>
    </r>
  </si>
  <si>
    <t xml:space="preserve">Combined margin CO2 emission factor for grid connected power generation in year y calculated using the latest version of the “Tool to calculate the emission factor for an electricity system” </t>
  </si>
  <si>
    <t>tCO2/MWh</t>
  </si>
  <si>
    <r>
      <t>PE</t>
    </r>
    <r>
      <rPr>
        <vertAlign val="subscript"/>
        <sz val="11"/>
        <color theme="1"/>
        <rFont val="Calibri"/>
        <family val="2"/>
        <charset val="162"/>
        <scheme val="minor"/>
      </rPr>
      <t>y</t>
    </r>
  </si>
  <si>
    <t>The proposed project activity involves the generation of electricity by a wind power plant which does not cause any significant emissions. Therefore project emissions are considered as “0”.</t>
  </si>
  <si>
    <t xml:space="preserve">Project Emissions in year y </t>
  </si>
  <si>
    <t>01/01/2033 - 09/04/2033</t>
  </si>
  <si>
    <t>TOTAL CREDITING PERIOD</t>
  </si>
  <si>
    <t>10 YEARS</t>
  </si>
  <si>
    <t>Total (number of days)</t>
  </si>
  <si>
    <t>ANNUAL AVERAGE</t>
  </si>
  <si>
    <t>TOTAL</t>
  </si>
  <si>
    <t>Electricity generation (MWh)</t>
  </si>
  <si>
    <t>Weighting factor</t>
  </si>
  <si>
    <t>Eğlence-I</t>
  </si>
  <si>
    <r>
      <t>W</t>
    </r>
    <r>
      <rPr>
        <b/>
        <vertAlign val="subscript"/>
        <sz val="11"/>
        <color indexed="9"/>
        <rFont val="Calibri"/>
        <family val="2"/>
        <charset val="162"/>
        <scheme val="minor"/>
      </rPr>
      <t>OM</t>
    </r>
  </si>
  <si>
    <r>
      <t>W</t>
    </r>
    <r>
      <rPr>
        <b/>
        <vertAlign val="subscript"/>
        <sz val="11"/>
        <color indexed="9"/>
        <rFont val="Calibri"/>
        <family val="2"/>
        <charset val="162"/>
        <scheme val="minor"/>
      </rPr>
      <t>BM</t>
    </r>
  </si>
  <si>
    <t>Eğlence-II</t>
  </si>
  <si>
    <t xml:space="preserve">For solar, wind  Projects </t>
  </si>
  <si>
    <t>Total</t>
  </si>
  <si>
    <r>
      <t>All other Projects; 1</t>
    </r>
    <r>
      <rPr>
        <vertAlign val="superscript"/>
        <sz val="11"/>
        <color indexed="8"/>
        <rFont val="Calibri"/>
        <family val="2"/>
        <charset val="162"/>
        <scheme val="minor"/>
      </rPr>
      <t>st</t>
    </r>
    <r>
      <rPr>
        <sz val="11"/>
        <color indexed="8"/>
        <rFont val="Calibri"/>
        <family val="2"/>
        <charset val="162"/>
        <scheme val="minor"/>
      </rPr>
      <t xml:space="preserve"> crediting period</t>
    </r>
  </si>
  <si>
    <r>
      <t>2</t>
    </r>
    <r>
      <rPr>
        <vertAlign val="superscript"/>
        <sz val="11"/>
        <color indexed="8"/>
        <rFont val="Calibri"/>
        <family val="2"/>
        <charset val="162"/>
        <scheme val="minor"/>
      </rPr>
      <t>nd</t>
    </r>
    <r>
      <rPr>
        <sz val="11"/>
        <color indexed="8"/>
        <rFont val="Calibri"/>
        <family val="2"/>
        <charset val="162"/>
        <scheme val="minor"/>
      </rPr>
      <t xml:space="preserve"> - 3</t>
    </r>
    <r>
      <rPr>
        <vertAlign val="superscript"/>
        <sz val="11"/>
        <color indexed="8"/>
        <rFont val="Calibri"/>
        <family val="2"/>
        <charset val="162"/>
        <scheme val="minor"/>
      </rPr>
      <t>rd</t>
    </r>
    <r>
      <rPr>
        <sz val="11"/>
        <color indexed="8"/>
        <rFont val="Calibri"/>
        <family val="2"/>
        <charset val="162"/>
        <scheme val="minor"/>
      </rPr>
      <t xml:space="preserve"> crediting period</t>
    </r>
  </si>
  <si>
    <t>https://enerji.gov.tr//Media/Dizin/EVCED/tr/%C3%87evreVe%C4%B0klim/%C4%B0klimDe%C4%9Fi%C5%9Fikli%C4%9Fi/TUESEmisyonFktr/Belgeler/Bform2020.pdf</t>
  </si>
  <si>
    <t>Operational and build margin values were taken from the Ministry of Energy and Natural Resources 2020 calculations. CM has been calculated according to the weighing factors stated in the methodology.</t>
  </si>
  <si>
    <t>OM</t>
  </si>
  <si>
    <t>BM</t>
  </si>
  <si>
    <t>CM</t>
  </si>
  <si>
    <t>EGLENCE I</t>
  </si>
  <si>
    <t>Parameter</t>
  </si>
  <si>
    <t>Description &amp; Unit</t>
  </si>
  <si>
    <t>PD=</t>
  </si>
  <si>
    <t>Power density of the project activity (W/m2)</t>
  </si>
  <si>
    <t>&gt; 10 W/m2</t>
  </si>
  <si>
    <t>CapPJ=</t>
  </si>
  <si>
    <t xml:space="preserve">Installed capacity of the hydro power plant after the implementation of the project activity (W) </t>
  </si>
  <si>
    <t>CapBL=</t>
  </si>
  <si>
    <t>Installed capacity of the hydro power plant before the implementation of the project activity (W). For new hydro power plants, this value is zero</t>
  </si>
  <si>
    <t>APJ=</t>
  </si>
  <si>
    <t>Area of the reservoir measured in the surface of the water, after the implementation of the project activity, when the reservoir is full (m2)</t>
  </si>
  <si>
    <t>ABL=</t>
  </si>
  <si>
    <t xml:space="preserve">Area of the reservoir measured in the surface of the water, before the implementation of the project activity, when the reservoir is full (m2).  For new reservoirs, this value is zero. </t>
  </si>
  <si>
    <t>EGLENCE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</si>
</sst>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00"/>
    <numFmt numFmtId="166" formatCode="_-* #,##0_-;\-* #,##0_-;_-* &quot;-&quot;??_-;_-@_-"/>
  </numFmts>
  <fonts count="16" x14ac:knownFonts="1">
    <font>
      <sz val="11"/>
      <color theme="1"/>
      <name val="Calibri"/>
      <family val="2"/>
      <charset val="162"/>
      <scheme val="minor"/>
    </font>
    <font>
      <b/>
      <sz val="11"/>
      <color theme="1"/>
      <name val="Calibri"/>
      <family val="2"/>
      <charset val="162"/>
      <scheme val="minor"/>
    </font>
    <font>
      <b/>
      <sz val="11"/>
      <name val="Calibri"/>
      <family val="2"/>
      <charset val="162"/>
      <scheme val="minor"/>
    </font>
    <font>
      <vertAlign val="subscript"/>
      <sz val="11"/>
      <color theme="1"/>
      <name val="Calibri"/>
      <family val="2"/>
      <charset val="162"/>
      <scheme val="minor"/>
    </font>
    <font>
      <b/>
      <vertAlign val="subscript"/>
      <sz val="11"/>
      <name val="Calibri"/>
      <family val="2"/>
      <charset val="162"/>
      <scheme val="minor"/>
    </font>
    <font>
      <u/>
      <sz val="11"/>
      <color theme="10"/>
      <name val="Calibri"/>
      <family val="2"/>
      <charset val="162"/>
      <scheme val="minor"/>
    </font>
    <font>
      <sz val="11"/>
      <color theme="1"/>
      <name val="Calibri"/>
      <family val="2"/>
      <charset val="162"/>
      <scheme val="minor"/>
    </font>
    <font>
      <sz val="10"/>
      <name val="Verdana"/>
      <family val="2"/>
      <charset val="162"/>
    </font>
    <font>
      <b/>
      <sz val="10"/>
      <name val="Verdana"/>
      <family val="2"/>
      <charset val="162"/>
    </font>
    <font>
      <sz val="11"/>
      <name val="Calibri"/>
      <family val="2"/>
      <charset val="162"/>
      <scheme val="minor"/>
    </font>
    <font>
      <b/>
      <sz val="11"/>
      <color theme="0"/>
      <name val="Calibri"/>
      <family val="2"/>
      <charset val="162"/>
      <scheme val="minor"/>
    </font>
    <font>
      <sz val="11"/>
      <color theme="0"/>
      <name val="Calibri"/>
      <family val="2"/>
      <charset val="162"/>
      <scheme val="minor"/>
    </font>
    <font>
      <b/>
      <vertAlign val="subscript"/>
      <sz val="11"/>
      <color indexed="9"/>
      <name val="Calibri"/>
      <family val="2"/>
      <charset val="162"/>
      <scheme val="minor"/>
    </font>
    <font>
      <vertAlign val="superscript"/>
      <sz val="11"/>
      <color indexed="8"/>
      <name val="Calibri"/>
      <family val="2"/>
      <charset val="162"/>
      <scheme val="minor"/>
    </font>
    <font>
      <sz val="11"/>
      <color indexed="8"/>
      <name val="Calibri"/>
      <family val="2"/>
      <charset val="162"/>
      <scheme val="minor"/>
    </font>
    <font>
      <sz val="10"/>
      <name val="Verdana"/>
    </font>
  </fonts>
  <fills count="7">
    <fill>
      <patternFill patternType="none"/>
    </fill>
    <fill>
      <patternFill patternType="gray125"/>
    </fill>
    <fill>
      <patternFill patternType="solid">
        <fgColor indexed="53"/>
        <bgColor indexed="64"/>
      </patternFill>
    </fill>
    <fill>
      <patternFill patternType="solid">
        <fgColor theme="4" tint="-0.249977111117893"/>
        <bgColor indexed="64"/>
      </patternFill>
    </fill>
    <fill>
      <patternFill patternType="solid">
        <fgColor rgb="FFFFC000"/>
        <bgColor indexed="64"/>
      </patternFill>
    </fill>
    <fill>
      <patternFill patternType="solid">
        <fgColor rgb="FFFFFF00"/>
        <bgColor indexed="64"/>
      </patternFill>
    </fill>
    <fill>
      <patternFill patternType="solid">
        <fgColor theme="9"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theme="4" tint="0.39991454817346722"/>
      </left>
      <right style="thin">
        <color theme="4" tint="0.39991454817346722"/>
      </right>
      <top style="thin">
        <color theme="4" tint="0.39991454817346722"/>
      </top>
      <bottom style="thin">
        <color theme="4" tint="0.3999145481734672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theme="4" tint="0.39991454817346722"/>
      </right>
      <top style="thin">
        <color theme="4" tint="0.39991454817346722"/>
      </top>
      <bottom style="thin">
        <color theme="4" tint="0.39991454817346722"/>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theme="4" tint="0.39991454817346722"/>
      </bottom>
      <diagonal/>
    </border>
    <border>
      <left/>
      <right/>
      <top style="medium">
        <color indexed="64"/>
      </top>
      <bottom style="thin">
        <color theme="4" tint="0.39991454817346722"/>
      </bottom>
      <diagonal/>
    </border>
    <border>
      <left/>
      <right style="thin">
        <color theme="4" tint="0.39991454817346722"/>
      </right>
      <top style="medium">
        <color indexed="64"/>
      </top>
      <bottom style="thin">
        <color theme="4" tint="0.39991454817346722"/>
      </bottom>
      <diagonal/>
    </border>
  </borders>
  <cellStyleXfs count="5">
    <xf numFmtId="0" fontId="0" fillId="0" borderId="0"/>
    <xf numFmtId="0" fontId="5" fillId="0" borderId="0" applyNumberFormat="0" applyFill="0" applyBorder="0" applyAlignment="0" applyProtection="0"/>
    <xf numFmtId="164" fontId="6" fillId="0" borderId="0" applyFont="0" applyFill="0" applyBorder="0" applyAlignment="0" applyProtection="0"/>
    <xf numFmtId="0" fontId="7" fillId="0" borderId="0"/>
    <xf numFmtId="0" fontId="15" fillId="0" borderId="0"/>
  </cellStyleXfs>
  <cellXfs count="74">
    <xf numFmtId="0" fontId="0" fillId="0" borderId="0" xfId="0"/>
    <xf numFmtId="0" fontId="2" fillId="2" borderId="1" xfId="0" applyFont="1" applyFill="1" applyBorder="1" applyAlignment="1">
      <alignment horizontal="center" vertical="center" wrapText="1"/>
    </xf>
    <xf numFmtId="0" fontId="1" fillId="0" borderId="1" xfId="0" applyFont="1" applyBorder="1" applyAlignment="1">
      <alignment horizontal="center" vertical="center"/>
    </xf>
    <xf numFmtId="3" fontId="1" fillId="0" borderId="1" xfId="0" applyNumberFormat="1" applyFont="1" applyBorder="1" applyAlignment="1">
      <alignment horizontal="center" vertical="center"/>
    </xf>
    <xf numFmtId="166" fontId="1" fillId="0" borderId="1" xfId="2" applyNumberFormat="1" applyFont="1" applyBorder="1" applyAlignment="1">
      <alignment horizontal="center" vertical="center"/>
    </xf>
    <xf numFmtId="2" fontId="1" fillId="0" borderId="1" xfId="2" applyNumberFormat="1" applyFont="1" applyBorder="1" applyAlignment="1">
      <alignment horizontal="center"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1" fillId="0" borderId="1" xfId="0" applyFont="1" applyBorder="1" applyAlignment="1">
      <alignment vertical="center"/>
    </xf>
    <xf numFmtId="3" fontId="9"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0" xfId="0" applyAlignment="1">
      <alignment horizontal="right"/>
    </xf>
    <xf numFmtId="0" fontId="0" fillId="0" borderId="0" xfId="0" applyAlignment="1">
      <alignment wrapText="1"/>
    </xf>
    <xf numFmtId="0" fontId="5" fillId="0" borderId="0" xfId="1" applyAlignment="1">
      <alignment wrapText="1"/>
    </xf>
    <xf numFmtId="0" fontId="0" fillId="0" borderId="3" xfId="0" applyBorder="1"/>
    <xf numFmtId="0" fontId="0" fillId="0" borderId="4" xfId="0" applyBorder="1"/>
    <xf numFmtId="0" fontId="0" fillId="0" borderId="1" xfId="0" applyBorder="1" applyAlignment="1">
      <alignment vertical="center"/>
    </xf>
    <xf numFmtId="0" fontId="0" fillId="0" borderId="5" xfId="0" applyBorder="1"/>
    <xf numFmtId="0" fontId="0" fillId="0" borderId="0" xfId="0" applyAlignment="1">
      <alignment horizontal="center" vertical="center"/>
    </xf>
    <xf numFmtId="0" fontId="0" fillId="0" borderId="7" xfId="0" applyBorder="1"/>
    <xf numFmtId="0" fontId="1" fillId="0" borderId="1" xfId="0" applyFont="1" applyBorder="1" applyAlignment="1">
      <alignment horizontal="center" vertical="center" wrapText="1"/>
    </xf>
    <xf numFmtId="14"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11" fillId="3" borderId="6" xfId="0" applyFont="1" applyFill="1" applyBorder="1"/>
    <xf numFmtId="2" fontId="10" fillId="3" borderId="2" xfId="0" applyNumberFormat="1" applyFont="1" applyFill="1" applyBorder="1" applyAlignment="1">
      <alignment horizontal="center" vertical="center"/>
    </xf>
    <xf numFmtId="0" fontId="10" fillId="3" borderId="2" xfId="0" applyFont="1" applyFill="1" applyBorder="1" applyAlignment="1">
      <alignment horizontal="center"/>
    </xf>
    <xf numFmtId="0" fontId="0" fillId="0" borderId="6" xfId="0" applyBorder="1" applyAlignment="1">
      <alignment wrapText="1"/>
    </xf>
    <xf numFmtId="0" fontId="0" fillId="0" borderId="2" xfId="0" applyBorder="1" applyAlignment="1">
      <alignment horizontal="center"/>
    </xf>
    <xf numFmtId="0" fontId="0" fillId="0" borderId="6" xfId="0" applyBorder="1" applyAlignment="1">
      <alignment horizontal="left"/>
    </xf>
    <xf numFmtId="2" fontId="10" fillId="3" borderId="11" xfId="0" applyNumberFormat="1" applyFont="1" applyFill="1" applyBorder="1" applyAlignment="1">
      <alignment vertical="center"/>
    </xf>
    <xf numFmtId="2" fontId="10" fillId="3" borderId="12" xfId="0" applyNumberFormat="1" applyFont="1" applyFill="1" applyBorder="1" applyAlignment="1">
      <alignment vertical="center"/>
    </xf>
    <xf numFmtId="0" fontId="0" fillId="0" borderId="0" xfId="0" applyAlignment="1">
      <alignment horizontal="center"/>
    </xf>
    <xf numFmtId="2" fontId="10" fillId="3" borderId="13" xfId="0" applyNumberFormat="1" applyFont="1" applyFill="1" applyBorder="1" applyAlignment="1">
      <alignment horizontal="center" vertical="center"/>
    </xf>
    <xf numFmtId="0" fontId="0" fillId="6" borderId="0" xfId="0" applyFill="1" applyAlignment="1">
      <alignment horizontal="center" vertical="center"/>
    </xf>
    <xf numFmtId="0" fontId="0" fillId="6" borderId="5" xfId="0" applyFill="1" applyBorder="1" applyAlignment="1">
      <alignment horizontal="center" vertical="center"/>
    </xf>
    <xf numFmtId="165" fontId="0" fillId="6" borderId="0" xfId="0" applyNumberFormat="1" applyFill="1" applyAlignment="1">
      <alignment horizontal="center" vertical="center"/>
    </xf>
    <xf numFmtId="0" fontId="0" fillId="6" borderId="9" xfId="0" applyFill="1" applyBorder="1" applyAlignment="1">
      <alignment horizontal="center" vertical="center"/>
    </xf>
    <xf numFmtId="165" fontId="0" fillId="6" borderId="9" xfId="0" applyNumberFormat="1" applyFill="1" applyBorder="1" applyAlignment="1">
      <alignment horizontal="center" vertical="center"/>
    </xf>
    <xf numFmtId="0" fontId="0" fillId="6" borderId="10" xfId="0" applyFill="1" applyBorder="1" applyAlignment="1">
      <alignment horizontal="center" vertical="center"/>
    </xf>
    <xf numFmtId="0" fontId="1" fillId="0" borderId="1" xfId="0" applyFont="1" applyBorder="1" applyAlignment="1">
      <alignment horizontal="left" vertical="center"/>
    </xf>
    <xf numFmtId="0" fontId="0" fillId="6" borderId="1" xfId="0" applyFill="1" applyBorder="1" applyAlignment="1">
      <alignment horizontal="right" vertical="center"/>
    </xf>
    <xf numFmtId="0" fontId="0" fillId="6" borderId="1" xfId="0" applyFill="1" applyBorder="1" applyAlignment="1">
      <alignment horizontal="center" vertical="center"/>
    </xf>
    <xf numFmtId="0" fontId="0" fillId="6" borderId="1" xfId="0" applyFill="1" applyBorder="1" applyAlignment="1">
      <alignment horizontal="left" vertical="center"/>
    </xf>
    <xf numFmtId="0" fontId="0" fillId="6" borderId="1" xfId="0" applyFill="1" applyBorder="1" applyAlignment="1">
      <alignment horizontal="right"/>
    </xf>
    <xf numFmtId="0" fontId="0" fillId="6" borderId="1" xfId="0" applyFill="1" applyBorder="1" applyAlignment="1">
      <alignment horizontal="center"/>
    </xf>
    <xf numFmtId="0" fontId="0" fillId="6" borderId="1" xfId="0" applyFill="1" applyBorder="1"/>
    <xf numFmtId="0" fontId="1" fillId="6" borderId="1" xfId="0" applyFont="1" applyFill="1" applyBorder="1" applyAlignment="1">
      <alignment horizontal="center"/>
    </xf>
    <xf numFmtId="0" fontId="1" fillId="6" borderId="1" xfId="0" applyFont="1" applyFill="1" applyBorder="1"/>
    <xf numFmtId="3" fontId="0" fillId="6" borderId="1" xfId="0" applyNumberFormat="1" applyFill="1" applyBorder="1" applyAlignment="1">
      <alignment horizontal="center"/>
    </xf>
    <xf numFmtId="0" fontId="0" fillId="6" borderId="1" xfId="0" applyFill="1" applyBorder="1" applyAlignment="1">
      <alignment wrapText="1"/>
    </xf>
    <xf numFmtId="165" fontId="0" fillId="6" borderId="1" xfId="0" applyNumberFormat="1" applyFill="1" applyBorder="1" applyAlignment="1">
      <alignment horizontal="center"/>
    </xf>
    <xf numFmtId="0" fontId="0" fillId="6" borderId="1" xfId="0" applyFill="1" applyBorder="1" applyAlignment="1">
      <alignment horizontal="left" vertical="center" wrapText="1"/>
    </xf>
    <xf numFmtId="0" fontId="8" fillId="0" borderId="0" xfId="4" applyFont="1" applyAlignment="1">
      <alignment horizontal="left" vertical="center"/>
    </xf>
    <xf numFmtId="0" fontId="15" fillId="0" borderId="0" xfId="4"/>
    <xf numFmtId="0" fontId="15" fillId="0" borderId="0" xfId="4" applyAlignment="1">
      <alignment horizontal="center" vertical="center"/>
    </xf>
    <xf numFmtId="0" fontId="8" fillId="0" borderId="1" xfId="4" applyFont="1" applyBorder="1" applyAlignment="1">
      <alignment vertical="center"/>
    </xf>
    <xf numFmtId="0" fontId="8" fillId="0" borderId="1" xfId="4" applyFont="1" applyBorder="1" applyAlignment="1">
      <alignment horizontal="center" vertical="center"/>
    </xf>
    <xf numFmtId="0" fontId="15" fillId="0" borderId="1" xfId="4" applyBorder="1" applyAlignment="1">
      <alignment vertical="center" wrapText="1"/>
    </xf>
    <xf numFmtId="2" fontId="8" fillId="4" borderId="1" xfId="4" applyNumberFormat="1" applyFont="1" applyFill="1" applyBorder="1" applyAlignment="1">
      <alignment horizontal="center" vertical="center" wrapText="1"/>
    </xf>
    <xf numFmtId="0" fontId="8" fillId="0" borderId="0" xfId="4" applyFont="1" applyAlignment="1">
      <alignment vertical="center" wrapText="1"/>
    </xf>
    <xf numFmtId="0" fontId="15" fillId="0" borderId="0" xfId="4" applyAlignment="1">
      <alignment vertical="center" wrapText="1"/>
    </xf>
    <xf numFmtId="0" fontId="7" fillId="0" borderId="1" xfId="4" applyFont="1" applyBorder="1" applyAlignment="1">
      <alignment vertical="center" wrapText="1"/>
    </xf>
    <xf numFmtId="3" fontId="15" fillId="0" borderId="1" xfId="4" applyNumberFormat="1" applyBorder="1" applyAlignment="1">
      <alignment horizontal="center" vertical="center" wrapText="1"/>
    </xf>
    <xf numFmtId="0" fontId="7" fillId="0" borderId="1" xfId="4" applyFont="1" applyBorder="1" applyAlignment="1">
      <alignment horizontal="center" vertical="center" wrapText="1"/>
    </xf>
    <xf numFmtId="3" fontId="15" fillId="5" borderId="1" xfId="4" applyNumberFormat="1" applyFill="1" applyBorder="1" applyAlignment="1">
      <alignment horizontal="center" vertical="center" wrapText="1"/>
    </xf>
    <xf numFmtId="0" fontId="15" fillId="0" borderId="1" xfId="4" applyBorder="1" applyAlignment="1">
      <alignment horizontal="center" vertical="center" wrapText="1"/>
    </xf>
    <xf numFmtId="0" fontId="1" fillId="0" borderId="1" xfId="0" applyFont="1" applyBorder="1" applyAlignment="1">
      <alignment horizontal="center" vertical="center"/>
    </xf>
    <xf numFmtId="0" fontId="0" fillId="0" borderId="7"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5" fillId="0" borderId="7" xfId="1" applyBorder="1" applyAlignment="1">
      <alignment horizontal="center"/>
    </xf>
    <xf numFmtId="0" fontId="5" fillId="0" borderId="0" xfId="1" applyAlignment="1">
      <alignment horizontal="center"/>
    </xf>
    <xf numFmtId="0" fontId="5" fillId="0" borderId="5" xfId="1" applyBorder="1" applyAlignment="1">
      <alignment horizontal="center"/>
    </xf>
  </cellXfs>
  <cellStyles count="5">
    <cellStyle name="Comma" xfId="2" builtinId="3"/>
    <cellStyle name="Hyperlink" xfId="1" builtinId="8"/>
    <cellStyle name="Normal" xfId="0" builtinId="0"/>
    <cellStyle name="Normal 2" xfId="3" xr:uid="{F4033310-7E5E-4470-A947-0D9F2D78F9B2}"/>
    <cellStyle name="Normal 3" xfId="4" xr:uid="{75F18550-952F-4190-99D6-4A709E8B7C9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100741</xdr:colOff>
      <xdr:row>1</xdr:row>
      <xdr:rowOff>35522</xdr:rowOff>
    </xdr:from>
    <xdr:to>
      <xdr:col>8</xdr:col>
      <xdr:colOff>587188</xdr:colOff>
      <xdr:row>3</xdr:row>
      <xdr:rowOff>136376</xdr:rowOff>
    </xdr:to>
    <xdr:pic>
      <xdr:nvPicPr>
        <xdr:cNvPr id="2" name="Picture 2">
          <a:extLst>
            <a:ext uri="{FF2B5EF4-FFF2-40B4-BE49-F238E27FC236}">
              <a16:creationId xmlns:a16="http://schemas.microsoft.com/office/drawing/2014/main" id="{5DAD23CD-0C5A-4062-BC3E-CCEE1C5E38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80561" y="271742"/>
          <a:ext cx="3286797" cy="885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nerji.gov.tr/Media/Dizin/EVCED/tr/%C3%87evreVe%C4%B0klim/%C4%B0klimDe%C4%9Fi%C5%9Fikli%C4%9Fi/TUESEmisyonFktr/Belgeler/Bform2020.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9"/>
  <sheetViews>
    <sheetView tabSelected="1" zoomScale="85" zoomScaleNormal="85" workbookViewId="0">
      <selection activeCell="D15" sqref="D15"/>
    </sheetView>
  </sheetViews>
  <sheetFormatPr defaultRowHeight="14.5" x14ac:dyDescent="0.35"/>
  <cols>
    <col min="1" max="1" width="25.54296875" customWidth="1"/>
    <col min="2" max="2" width="69.81640625" customWidth="1"/>
    <col min="3" max="3" width="15.1796875" style="31" customWidth="1"/>
    <col min="4" max="4" width="15.1796875" customWidth="1"/>
    <col min="5" max="6" width="10.7265625" customWidth="1"/>
    <col min="7" max="7" width="35" bestFit="1" customWidth="1"/>
    <col min="8" max="8" width="24.1796875" customWidth="1"/>
    <col min="9" max="10" width="23.453125" customWidth="1"/>
    <col min="12" max="14" width="27.26953125" customWidth="1"/>
  </cols>
  <sheetData>
    <row r="1" spans="1:14" ht="28.15" customHeight="1" x14ac:dyDescent="0.35">
      <c r="A1" s="42" t="s">
        <v>0</v>
      </c>
      <c r="B1" s="45"/>
      <c r="C1" s="44"/>
      <c r="D1" s="45"/>
    </row>
    <row r="2" spans="1:14" ht="46.15" customHeight="1" x14ac:dyDescent="0.35">
      <c r="A2" s="42" t="s">
        <v>1</v>
      </c>
      <c r="B2" s="43"/>
      <c r="C2" s="44"/>
      <c r="D2" s="45"/>
      <c r="G2" s="1" t="s">
        <v>2</v>
      </c>
      <c r="H2" s="1" t="s">
        <v>3</v>
      </c>
      <c r="I2" s="1" t="s">
        <v>4</v>
      </c>
      <c r="J2" s="1" t="s">
        <v>5</v>
      </c>
      <c r="L2" s="1" t="s">
        <v>6</v>
      </c>
      <c r="M2" s="1" t="s">
        <v>7</v>
      </c>
      <c r="N2" s="6" t="s">
        <v>8</v>
      </c>
    </row>
    <row r="3" spans="1:14" x14ac:dyDescent="0.35">
      <c r="A3" s="43"/>
      <c r="B3" s="45" t="s">
        <v>9</v>
      </c>
      <c r="C3" s="46" t="s">
        <v>10</v>
      </c>
      <c r="D3" s="47" t="s">
        <v>11</v>
      </c>
      <c r="G3" s="20" t="s">
        <v>12</v>
      </c>
      <c r="H3" s="9">
        <f>$C$6*N3/N14</f>
        <v>69062.358614794517</v>
      </c>
      <c r="I3" s="9">
        <f>C10</f>
        <v>0</v>
      </c>
      <c r="J3" s="10">
        <f>H3-I3</f>
        <v>69062.358614794517</v>
      </c>
      <c r="L3" s="21">
        <v>45026</v>
      </c>
      <c r="M3" s="21">
        <v>45291</v>
      </c>
      <c r="N3" s="7">
        <f>+M3-L3+1</f>
        <v>266</v>
      </c>
    </row>
    <row r="4" spans="1:14" ht="16.5" x14ac:dyDescent="0.45">
      <c r="A4" s="43" t="s">
        <v>13</v>
      </c>
      <c r="B4" s="45" t="s">
        <v>14</v>
      </c>
      <c r="C4" s="48">
        <f>C5-C10</f>
        <v>94766.018400000001</v>
      </c>
      <c r="D4" s="41" t="s">
        <v>15</v>
      </c>
      <c r="G4" s="20">
        <v>2024</v>
      </c>
      <c r="H4" s="9">
        <f t="shared" ref="H4:H12" si="0">$C$6</f>
        <v>94766.018400000001</v>
      </c>
      <c r="I4" s="9">
        <f t="shared" ref="I4:I8" si="1">C11</f>
        <v>0</v>
      </c>
      <c r="J4" s="10">
        <f t="shared" ref="J4:J7" si="2">H4-I4</f>
        <v>94766.018400000001</v>
      </c>
      <c r="L4" s="21"/>
      <c r="M4" s="21"/>
      <c r="N4" s="7"/>
    </row>
    <row r="5" spans="1:14" ht="16.5" x14ac:dyDescent="0.45">
      <c r="A5" s="43" t="s">
        <v>16</v>
      </c>
      <c r="B5" s="45" t="s">
        <v>17</v>
      </c>
      <c r="C5" s="48">
        <f>C6</f>
        <v>94766.018400000001</v>
      </c>
      <c r="D5" s="41" t="s">
        <v>15</v>
      </c>
      <c r="G5" s="20">
        <v>2025</v>
      </c>
      <c r="H5" s="9">
        <f t="shared" si="0"/>
        <v>94766.018400000001</v>
      </c>
      <c r="I5" s="9">
        <f t="shared" si="1"/>
        <v>0</v>
      </c>
      <c r="J5" s="10">
        <f t="shared" si="2"/>
        <v>94766.018400000001</v>
      </c>
      <c r="L5" s="21"/>
      <c r="M5" s="21"/>
      <c r="N5" s="7"/>
    </row>
    <row r="6" spans="1:14" ht="16.5" x14ac:dyDescent="0.45">
      <c r="A6" s="43" t="s">
        <v>16</v>
      </c>
      <c r="B6" s="45" t="s">
        <v>17</v>
      </c>
      <c r="C6" s="48">
        <f>C7*C8</f>
        <v>94766.018400000001</v>
      </c>
      <c r="D6" s="41" t="s">
        <v>15</v>
      </c>
      <c r="G6" s="20">
        <v>2026</v>
      </c>
      <c r="H6" s="9">
        <f t="shared" si="0"/>
        <v>94766.018400000001</v>
      </c>
      <c r="I6" s="9">
        <f t="shared" si="1"/>
        <v>0</v>
      </c>
      <c r="J6" s="10">
        <f t="shared" si="2"/>
        <v>94766.018400000001</v>
      </c>
      <c r="L6" s="21"/>
      <c r="M6" s="21"/>
      <c r="N6" s="7"/>
    </row>
    <row r="7" spans="1:14" ht="30" x14ac:dyDescent="0.45">
      <c r="A7" s="43" t="s">
        <v>18</v>
      </c>
      <c r="B7" s="49" t="s">
        <v>19</v>
      </c>
      <c r="C7" s="48">
        <f>I21</f>
        <v>205299</v>
      </c>
      <c r="D7" s="41" t="s">
        <v>20</v>
      </c>
      <c r="E7" s="12"/>
      <c r="G7" s="20">
        <v>2027</v>
      </c>
      <c r="H7" s="9">
        <f t="shared" si="0"/>
        <v>94766.018400000001</v>
      </c>
      <c r="I7" s="9">
        <f t="shared" si="1"/>
        <v>0</v>
      </c>
      <c r="J7" s="10">
        <f t="shared" si="2"/>
        <v>94766.018400000001</v>
      </c>
      <c r="L7" s="21"/>
      <c r="M7" s="21"/>
      <c r="N7" s="7"/>
    </row>
    <row r="8" spans="1:14" ht="44.5" x14ac:dyDescent="0.45">
      <c r="A8" s="43" t="s">
        <v>21</v>
      </c>
      <c r="B8" s="49" t="s">
        <v>22</v>
      </c>
      <c r="C8" s="50">
        <f>E29</f>
        <v>0.46160000000000001</v>
      </c>
      <c r="D8" s="41" t="s">
        <v>23</v>
      </c>
      <c r="E8" s="13"/>
      <c r="G8" s="20">
        <v>2028</v>
      </c>
      <c r="H8" s="9">
        <f t="shared" si="0"/>
        <v>94766.018400000001</v>
      </c>
      <c r="I8" s="9">
        <f t="shared" si="1"/>
        <v>0</v>
      </c>
      <c r="J8" s="10">
        <f t="shared" ref="J8:J12" si="3">H8-I8</f>
        <v>94766.018400000001</v>
      </c>
      <c r="L8" s="21"/>
      <c r="M8" s="21"/>
      <c r="N8" s="7"/>
    </row>
    <row r="9" spans="1:14" ht="43.5" x14ac:dyDescent="0.35">
      <c r="A9" s="40" t="s">
        <v>24</v>
      </c>
      <c r="B9" s="51" t="s">
        <v>25</v>
      </c>
      <c r="C9" s="44"/>
      <c r="D9" s="41"/>
      <c r="G9" s="20">
        <v>2029</v>
      </c>
      <c r="H9" s="9">
        <f t="shared" si="0"/>
        <v>94766.018400000001</v>
      </c>
      <c r="I9" s="9">
        <f t="shared" ref="I9:I12" si="4">I8</f>
        <v>0</v>
      </c>
      <c r="J9" s="10">
        <f t="shared" si="3"/>
        <v>94766.018400000001</v>
      </c>
      <c r="L9" s="6"/>
      <c r="M9" s="6"/>
      <c r="N9" s="7"/>
    </row>
    <row r="10" spans="1:14" ht="16.5" x14ac:dyDescent="0.45">
      <c r="A10" s="43" t="s">
        <v>24</v>
      </c>
      <c r="B10" s="45" t="s">
        <v>26</v>
      </c>
      <c r="C10" s="48">
        <v>0</v>
      </c>
      <c r="D10" s="41" t="s">
        <v>15</v>
      </c>
      <c r="G10" s="20">
        <v>2030</v>
      </c>
      <c r="H10" s="9">
        <f t="shared" si="0"/>
        <v>94766.018400000001</v>
      </c>
      <c r="I10" s="9">
        <f t="shared" si="4"/>
        <v>0</v>
      </c>
      <c r="J10" s="10">
        <f t="shared" si="3"/>
        <v>94766.018400000001</v>
      </c>
      <c r="L10" s="6"/>
      <c r="M10" s="6"/>
      <c r="N10" s="7"/>
    </row>
    <row r="11" spans="1:14" x14ac:dyDescent="0.35">
      <c r="A11" s="11"/>
      <c r="G11" s="20">
        <v>2031</v>
      </c>
      <c r="H11" s="9">
        <f t="shared" si="0"/>
        <v>94766.018400000001</v>
      </c>
      <c r="I11" s="9">
        <f t="shared" si="4"/>
        <v>0</v>
      </c>
      <c r="J11" s="10">
        <f t="shared" si="3"/>
        <v>94766.018400000001</v>
      </c>
      <c r="L11" s="6"/>
      <c r="M11" s="6"/>
      <c r="N11" s="7"/>
    </row>
    <row r="12" spans="1:14" x14ac:dyDescent="0.35">
      <c r="A12" s="11"/>
      <c r="G12" s="20">
        <v>2032</v>
      </c>
      <c r="H12" s="9">
        <f t="shared" si="0"/>
        <v>94766.018400000001</v>
      </c>
      <c r="I12" s="9">
        <f t="shared" si="4"/>
        <v>0</v>
      </c>
      <c r="J12" s="10">
        <f t="shared" si="3"/>
        <v>94766.018400000001</v>
      </c>
      <c r="L12" s="6"/>
      <c r="M12" s="6"/>
      <c r="N12" s="7"/>
    </row>
    <row r="13" spans="1:14" x14ac:dyDescent="0.35">
      <c r="A13" s="11"/>
      <c r="G13" s="20" t="s">
        <v>27</v>
      </c>
      <c r="H13" s="9">
        <f>$C$6*N13/N14</f>
        <v>25703.659785205477</v>
      </c>
      <c r="I13" s="9">
        <f>ROUNDUP(SUM(I3:I11),-1)</f>
        <v>0</v>
      </c>
      <c r="J13" s="10">
        <f>H13</f>
        <v>25703.659785205477</v>
      </c>
      <c r="L13" s="21">
        <v>48580</v>
      </c>
      <c r="M13" s="21">
        <v>48678</v>
      </c>
      <c r="N13" s="7">
        <f>+M13-L13+1</f>
        <v>99</v>
      </c>
    </row>
    <row r="14" spans="1:14" x14ac:dyDescent="0.35">
      <c r="A14" s="11"/>
      <c r="G14" s="2" t="s">
        <v>28</v>
      </c>
      <c r="H14" s="66" t="s">
        <v>29</v>
      </c>
      <c r="I14" s="66"/>
      <c r="J14" s="66"/>
      <c r="L14" s="6" t="s">
        <v>30</v>
      </c>
      <c r="M14" s="6"/>
      <c r="N14" s="7">
        <f>+N3+N13</f>
        <v>365</v>
      </c>
    </row>
    <row r="15" spans="1:14" x14ac:dyDescent="0.35">
      <c r="G15" s="2" t="s">
        <v>31</v>
      </c>
      <c r="H15" s="4">
        <f>H16/10</f>
        <v>94766.018399999986</v>
      </c>
      <c r="I15" s="5">
        <f t="shared" ref="I15" si="5">I16/5</f>
        <v>0</v>
      </c>
      <c r="J15" s="4">
        <f>J16/10</f>
        <v>94766.018399999986</v>
      </c>
    </row>
    <row r="16" spans="1:14" x14ac:dyDescent="0.35">
      <c r="A16" s="11"/>
      <c r="G16" s="2" t="s">
        <v>32</v>
      </c>
      <c r="H16" s="3">
        <f>SUM(H3:H13)</f>
        <v>947660.18399999989</v>
      </c>
      <c r="I16" s="2">
        <v>0</v>
      </c>
      <c r="J16" s="3">
        <f>H16</f>
        <v>947660.18399999989</v>
      </c>
    </row>
    <row r="17" spans="1:10" x14ac:dyDescent="0.35">
      <c r="H17" s="31"/>
      <c r="I17" s="31"/>
      <c r="J17" s="31"/>
    </row>
    <row r="18" spans="1:10" ht="35.5" customHeight="1" thickBot="1" x14ac:dyDescent="0.4">
      <c r="H18" s="16"/>
      <c r="I18" s="22" t="s">
        <v>33</v>
      </c>
    </row>
    <row r="19" spans="1:10" x14ac:dyDescent="0.35">
      <c r="A19" s="29" t="s">
        <v>34</v>
      </c>
      <c r="B19" s="30"/>
      <c r="C19" s="32"/>
      <c r="D19" s="14"/>
      <c r="E19" s="14"/>
      <c r="F19" s="15"/>
      <c r="H19" s="8" t="s">
        <v>35</v>
      </c>
      <c r="I19" s="7">
        <f>127280000*10^-3</f>
        <v>127280</v>
      </c>
    </row>
    <row r="20" spans="1:10" ht="16.5" x14ac:dyDescent="0.45">
      <c r="A20" s="23"/>
      <c r="B20" s="24" t="s">
        <v>36</v>
      </c>
      <c r="C20" s="25" t="s">
        <v>37</v>
      </c>
      <c r="F20" s="17"/>
      <c r="H20" s="8" t="s">
        <v>38</v>
      </c>
      <c r="I20" s="7">
        <f>78019000*10^-3</f>
        <v>78019</v>
      </c>
    </row>
    <row r="21" spans="1:10" x14ac:dyDescent="0.35">
      <c r="A21" s="26" t="s">
        <v>39</v>
      </c>
      <c r="B21" s="27">
        <v>0.75</v>
      </c>
      <c r="C21" s="27">
        <v>0.25</v>
      </c>
      <c r="F21" s="17"/>
      <c r="H21" s="39" t="s">
        <v>40</v>
      </c>
      <c r="I21" s="7">
        <f>SUM(I19:I20)</f>
        <v>205299</v>
      </c>
    </row>
    <row r="22" spans="1:10" ht="31" x14ac:dyDescent="0.35">
      <c r="A22" s="26" t="s">
        <v>41</v>
      </c>
      <c r="B22" s="27">
        <v>0.5</v>
      </c>
      <c r="C22" s="27">
        <v>0.5</v>
      </c>
      <c r="F22" s="17"/>
    </row>
    <row r="23" spans="1:10" ht="16.5" x14ac:dyDescent="0.35">
      <c r="A23" s="28" t="s">
        <v>42</v>
      </c>
      <c r="B23" s="27">
        <v>0.25</v>
      </c>
      <c r="C23" s="27">
        <v>0.75</v>
      </c>
      <c r="F23" s="17"/>
      <c r="J23" s="18"/>
    </row>
    <row r="24" spans="1:10" x14ac:dyDescent="0.35">
      <c r="A24" s="19"/>
      <c r="F24" s="17"/>
    </row>
    <row r="25" spans="1:10" x14ac:dyDescent="0.35">
      <c r="A25" s="71" t="s">
        <v>43</v>
      </c>
      <c r="B25" s="72"/>
      <c r="C25" s="72"/>
      <c r="D25" s="72"/>
      <c r="E25" s="72"/>
      <c r="F25" s="73"/>
    </row>
    <row r="26" spans="1:10" ht="14.5" customHeight="1" x14ac:dyDescent="0.35">
      <c r="A26" s="67" t="s">
        <v>44</v>
      </c>
      <c r="B26" s="68"/>
      <c r="C26" s="68"/>
      <c r="F26" s="17"/>
    </row>
    <row r="27" spans="1:10" x14ac:dyDescent="0.35">
      <c r="A27" s="67"/>
      <c r="B27" s="68"/>
      <c r="C27" s="68"/>
      <c r="D27" s="33" t="s">
        <v>45</v>
      </c>
      <c r="E27" s="33">
        <v>0.74239999999999995</v>
      </c>
      <c r="F27" s="34" t="s">
        <v>23</v>
      </c>
    </row>
    <row r="28" spans="1:10" x14ac:dyDescent="0.35">
      <c r="A28" s="67"/>
      <c r="B28" s="68"/>
      <c r="C28" s="68"/>
      <c r="D28" s="33" t="s">
        <v>46</v>
      </c>
      <c r="E28" s="35">
        <v>0.36799999999999999</v>
      </c>
      <c r="F28" s="34" t="s">
        <v>23</v>
      </c>
    </row>
    <row r="29" spans="1:10" ht="15" thickBot="1" x14ac:dyDescent="0.4">
      <c r="A29" s="69"/>
      <c r="B29" s="70"/>
      <c r="C29" s="70"/>
      <c r="D29" s="36" t="s">
        <v>47</v>
      </c>
      <c r="E29" s="37">
        <f>(E27*0.25)+(E28*0.75)</f>
        <v>0.46160000000000001</v>
      </c>
      <c r="F29" s="38" t="s">
        <v>23</v>
      </c>
    </row>
  </sheetData>
  <mergeCells count="3">
    <mergeCell ref="H14:J14"/>
    <mergeCell ref="A26:C29"/>
    <mergeCell ref="A25:F25"/>
  </mergeCells>
  <hyperlinks>
    <hyperlink ref="A25" r:id="rId1" xr:uid="{A8E01612-BF46-4A47-81B5-F95CBBE39B64}"/>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FACC1-B753-4545-91DA-B1BBD5480B13}">
  <dimension ref="A1:N15"/>
  <sheetViews>
    <sheetView zoomScale="85" zoomScaleNormal="85" workbookViewId="0">
      <selection activeCell="G11" sqref="G11"/>
    </sheetView>
  </sheetViews>
  <sheetFormatPr defaultRowHeight="13.5" x14ac:dyDescent="0.3"/>
  <cols>
    <col min="1" max="1" width="12.7265625" style="53" customWidth="1"/>
    <col min="2" max="2" width="50.54296875" style="53" bestFit="1" customWidth="1"/>
    <col min="3" max="3" width="13.26953125" style="54" bestFit="1" customWidth="1"/>
    <col min="4" max="4" width="13.453125" style="53" bestFit="1" customWidth="1"/>
    <col min="5" max="6" width="9.26953125" style="53" customWidth="1"/>
    <col min="7" max="10" width="8.81640625" style="53"/>
    <col min="11" max="11" width="21.7265625" style="53" customWidth="1"/>
    <col min="12" max="12" width="25.1796875" style="53" customWidth="1"/>
    <col min="13" max="13" width="13.453125" style="53" customWidth="1"/>
    <col min="14" max="14" width="14.453125" style="53" customWidth="1"/>
    <col min="15" max="254" width="8.81640625" style="53"/>
    <col min="255" max="255" width="11.81640625" style="53" bestFit="1" customWidth="1"/>
    <col min="256" max="256" width="50.54296875" style="53" bestFit="1" customWidth="1"/>
    <col min="257" max="257" width="13.26953125" style="53" bestFit="1" customWidth="1"/>
    <col min="258" max="258" width="13.453125" style="53" bestFit="1" customWidth="1"/>
    <col min="259" max="260" width="9.26953125" style="53" customWidth="1"/>
    <col min="261" max="510" width="8.81640625" style="53"/>
    <col min="511" max="511" width="11.81640625" style="53" bestFit="1" customWidth="1"/>
    <col min="512" max="512" width="50.54296875" style="53" bestFit="1" customWidth="1"/>
    <col min="513" max="513" width="13.26953125" style="53" bestFit="1" customWidth="1"/>
    <col min="514" max="514" width="13.453125" style="53" bestFit="1" customWidth="1"/>
    <col min="515" max="516" width="9.26953125" style="53" customWidth="1"/>
    <col min="517" max="766" width="8.81640625" style="53"/>
    <col min="767" max="767" width="11.81640625" style="53" bestFit="1" customWidth="1"/>
    <col min="768" max="768" width="50.54296875" style="53" bestFit="1" customWidth="1"/>
    <col min="769" max="769" width="13.26953125" style="53" bestFit="1" customWidth="1"/>
    <col min="770" max="770" width="13.453125" style="53" bestFit="1" customWidth="1"/>
    <col min="771" max="772" width="9.26953125" style="53" customWidth="1"/>
    <col min="773" max="1022" width="8.81640625" style="53"/>
    <col min="1023" max="1023" width="11.81640625" style="53" bestFit="1" customWidth="1"/>
    <col min="1024" max="1024" width="50.54296875" style="53" bestFit="1" customWidth="1"/>
    <col min="1025" max="1025" width="13.26953125" style="53" bestFit="1" customWidth="1"/>
    <col min="1026" max="1026" width="13.453125" style="53" bestFit="1" customWidth="1"/>
    <col min="1027" max="1028" width="9.26953125" style="53" customWidth="1"/>
    <col min="1029" max="1278" width="8.81640625" style="53"/>
    <col min="1279" max="1279" width="11.81640625" style="53" bestFit="1" customWidth="1"/>
    <col min="1280" max="1280" width="50.54296875" style="53" bestFit="1" customWidth="1"/>
    <col min="1281" max="1281" width="13.26953125" style="53" bestFit="1" customWidth="1"/>
    <col min="1282" max="1282" width="13.453125" style="53" bestFit="1" customWidth="1"/>
    <col min="1283" max="1284" width="9.26953125" style="53" customWidth="1"/>
    <col min="1285" max="1534" width="8.81640625" style="53"/>
    <col min="1535" max="1535" width="11.81640625" style="53" bestFit="1" customWidth="1"/>
    <col min="1536" max="1536" width="50.54296875" style="53" bestFit="1" customWidth="1"/>
    <col min="1537" max="1537" width="13.26953125" style="53" bestFit="1" customWidth="1"/>
    <col min="1538" max="1538" width="13.453125" style="53" bestFit="1" customWidth="1"/>
    <col min="1539" max="1540" width="9.26953125" style="53" customWidth="1"/>
    <col min="1541" max="1790" width="8.81640625" style="53"/>
    <col min="1791" max="1791" width="11.81640625" style="53" bestFit="1" customWidth="1"/>
    <col min="1792" max="1792" width="50.54296875" style="53" bestFit="1" customWidth="1"/>
    <col min="1793" max="1793" width="13.26953125" style="53" bestFit="1" customWidth="1"/>
    <col min="1794" max="1794" width="13.453125" style="53" bestFit="1" customWidth="1"/>
    <col min="1795" max="1796" width="9.26953125" style="53" customWidth="1"/>
    <col min="1797" max="2046" width="8.81640625" style="53"/>
    <col min="2047" max="2047" width="11.81640625" style="53" bestFit="1" customWidth="1"/>
    <col min="2048" max="2048" width="50.54296875" style="53" bestFit="1" customWidth="1"/>
    <col min="2049" max="2049" width="13.26953125" style="53" bestFit="1" customWidth="1"/>
    <col min="2050" max="2050" width="13.453125" style="53" bestFit="1" customWidth="1"/>
    <col min="2051" max="2052" width="9.26953125" style="53" customWidth="1"/>
    <col min="2053" max="2302" width="8.81640625" style="53"/>
    <col min="2303" max="2303" width="11.81640625" style="53" bestFit="1" customWidth="1"/>
    <col min="2304" max="2304" width="50.54296875" style="53" bestFit="1" customWidth="1"/>
    <col min="2305" max="2305" width="13.26953125" style="53" bestFit="1" customWidth="1"/>
    <col min="2306" max="2306" width="13.453125" style="53" bestFit="1" customWidth="1"/>
    <col min="2307" max="2308" width="9.26953125" style="53" customWidth="1"/>
    <col min="2309" max="2558" width="8.81640625" style="53"/>
    <col min="2559" max="2559" width="11.81640625" style="53" bestFit="1" customWidth="1"/>
    <col min="2560" max="2560" width="50.54296875" style="53" bestFit="1" customWidth="1"/>
    <col min="2561" max="2561" width="13.26953125" style="53" bestFit="1" customWidth="1"/>
    <col min="2562" max="2562" width="13.453125" style="53" bestFit="1" customWidth="1"/>
    <col min="2563" max="2564" width="9.26953125" style="53" customWidth="1"/>
    <col min="2565" max="2814" width="8.81640625" style="53"/>
    <col min="2815" max="2815" width="11.81640625" style="53" bestFit="1" customWidth="1"/>
    <col min="2816" max="2816" width="50.54296875" style="53" bestFit="1" customWidth="1"/>
    <col min="2817" max="2817" width="13.26953125" style="53" bestFit="1" customWidth="1"/>
    <col min="2818" max="2818" width="13.453125" style="53" bestFit="1" customWidth="1"/>
    <col min="2819" max="2820" width="9.26953125" style="53" customWidth="1"/>
    <col min="2821" max="3070" width="8.81640625" style="53"/>
    <col min="3071" max="3071" width="11.81640625" style="53" bestFit="1" customWidth="1"/>
    <col min="3072" max="3072" width="50.54296875" style="53" bestFit="1" customWidth="1"/>
    <col min="3073" max="3073" width="13.26953125" style="53" bestFit="1" customWidth="1"/>
    <col min="3074" max="3074" width="13.453125" style="53" bestFit="1" customWidth="1"/>
    <col min="3075" max="3076" width="9.26953125" style="53" customWidth="1"/>
    <col min="3077" max="3326" width="8.81640625" style="53"/>
    <col min="3327" max="3327" width="11.81640625" style="53" bestFit="1" customWidth="1"/>
    <col min="3328" max="3328" width="50.54296875" style="53" bestFit="1" customWidth="1"/>
    <col min="3329" max="3329" width="13.26953125" style="53" bestFit="1" customWidth="1"/>
    <col min="3330" max="3330" width="13.453125" style="53" bestFit="1" customWidth="1"/>
    <col min="3331" max="3332" width="9.26953125" style="53" customWidth="1"/>
    <col min="3333" max="3582" width="8.81640625" style="53"/>
    <col min="3583" max="3583" width="11.81640625" style="53" bestFit="1" customWidth="1"/>
    <col min="3584" max="3584" width="50.54296875" style="53" bestFit="1" customWidth="1"/>
    <col min="3585" max="3585" width="13.26953125" style="53" bestFit="1" customWidth="1"/>
    <col min="3586" max="3586" width="13.453125" style="53" bestFit="1" customWidth="1"/>
    <col min="3587" max="3588" width="9.26953125" style="53" customWidth="1"/>
    <col min="3589" max="3838" width="8.81640625" style="53"/>
    <col min="3839" max="3839" width="11.81640625" style="53" bestFit="1" customWidth="1"/>
    <col min="3840" max="3840" width="50.54296875" style="53" bestFit="1" customWidth="1"/>
    <col min="3841" max="3841" width="13.26953125" style="53" bestFit="1" customWidth="1"/>
    <col min="3842" max="3842" width="13.453125" style="53" bestFit="1" customWidth="1"/>
    <col min="3843" max="3844" width="9.26953125" style="53" customWidth="1"/>
    <col min="3845" max="4094" width="8.81640625" style="53"/>
    <col min="4095" max="4095" width="11.81640625" style="53" bestFit="1" customWidth="1"/>
    <col min="4096" max="4096" width="50.54296875" style="53" bestFit="1" customWidth="1"/>
    <col min="4097" max="4097" width="13.26953125" style="53" bestFit="1" customWidth="1"/>
    <col min="4098" max="4098" width="13.453125" style="53" bestFit="1" customWidth="1"/>
    <col min="4099" max="4100" width="9.26953125" style="53" customWidth="1"/>
    <col min="4101" max="4350" width="8.81640625" style="53"/>
    <col min="4351" max="4351" width="11.81640625" style="53" bestFit="1" customWidth="1"/>
    <col min="4352" max="4352" width="50.54296875" style="53" bestFit="1" customWidth="1"/>
    <col min="4353" max="4353" width="13.26953125" style="53" bestFit="1" customWidth="1"/>
    <col min="4354" max="4354" width="13.453125" style="53" bestFit="1" customWidth="1"/>
    <col min="4355" max="4356" width="9.26953125" style="53" customWidth="1"/>
    <col min="4357" max="4606" width="8.81640625" style="53"/>
    <col min="4607" max="4607" width="11.81640625" style="53" bestFit="1" customWidth="1"/>
    <col min="4608" max="4608" width="50.54296875" style="53" bestFit="1" customWidth="1"/>
    <col min="4609" max="4609" width="13.26953125" style="53" bestFit="1" customWidth="1"/>
    <col min="4610" max="4610" width="13.453125" style="53" bestFit="1" customWidth="1"/>
    <col min="4611" max="4612" width="9.26953125" style="53" customWidth="1"/>
    <col min="4613" max="4862" width="8.81640625" style="53"/>
    <col min="4863" max="4863" width="11.81640625" style="53" bestFit="1" customWidth="1"/>
    <col min="4864" max="4864" width="50.54296875" style="53" bestFit="1" customWidth="1"/>
    <col min="4865" max="4865" width="13.26953125" style="53" bestFit="1" customWidth="1"/>
    <col min="4866" max="4866" width="13.453125" style="53" bestFit="1" customWidth="1"/>
    <col min="4867" max="4868" width="9.26953125" style="53" customWidth="1"/>
    <col min="4869" max="5118" width="8.81640625" style="53"/>
    <col min="5119" max="5119" width="11.81640625" style="53" bestFit="1" customWidth="1"/>
    <col min="5120" max="5120" width="50.54296875" style="53" bestFit="1" customWidth="1"/>
    <col min="5121" max="5121" width="13.26953125" style="53" bestFit="1" customWidth="1"/>
    <col min="5122" max="5122" width="13.453125" style="53" bestFit="1" customWidth="1"/>
    <col min="5123" max="5124" width="9.26953125" style="53" customWidth="1"/>
    <col min="5125" max="5374" width="8.81640625" style="53"/>
    <col min="5375" max="5375" width="11.81640625" style="53" bestFit="1" customWidth="1"/>
    <col min="5376" max="5376" width="50.54296875" style="53" bestFit="1" customWidth="1"/>
    <col min="5377" max="5377" width="13.26953125" style="53" bestFit="1" customWidth="1"/>
    <col min="5378" max="5378" width="13.453125" style="53" bestFit="1" customWidth="1"/>
    <col min="5379" max="5380" width="9.26953125" style="53" customWidth="1"/>
    <col min="5381" max="5630" width="8.81640625" style="53"/>
    <col min="5631" max="5631" width="11.81640625" style="53" bestFit="1" customWidth="1"/>
    <col min="5632" max="5632" width="50.54296875" style="53" bestFit="1" customWidth="1"/>
    <col min="5633" max="5633" width="13.26953125" style="53" bestFit="1" customWidth="1"/>
    <col min="5634" max="5634" width="13.453125" style="53" bestFit="1" customWidth="1"/>
    <col min="5635" max="5636" width="9.26953125" style="53" customWidth="1"/>
    <col min="5637" max="5886" width="8.81640625" style="53"/>
    <col min="5887" max="5887" width="11.81640625" style="53" bestFit="1" customWidth="1"/>
    <col min="5888" max="5888" width="50.54296875" style="53" bestFit="1" customWidth="1"/>
    <col min="5889" max="5889" width="13.26953125" style="53" bestFit="1" customWidth="1"/>
    <col min="5890" max="5890" width="13.453125" style="53" bestFit="1" customWidth="1"/>
    <col min="5891" max="5892" width="9.26953125" style="53" customWidth="1"/>
    <col min="5893" max="6142" width="8.81640625" style="53"/>
    <col min="6143" max="6143" width="11.81640625" style="53" bestFit="1" customWidth="1"/>
    <col min="6144" max="6144" width="50.54296875" style="53" bestFit="1" customWidth="1"/>
    <col min="6145" max="6145" width="13.26953125" style="53" bestFit="1" customWidth="1"/>
    <col min="6146" max="6146" width="13.453125" style="53" bestFit="1" customWidth="1"/>
    <col min="6147" max="6148" width="9.26953125" style="53" customWidth="1"/>
    <col min="6149" max="6398" width="8.81640625" style="53"/>
    <col min="6399" max="6399" width="11.81640625" style="53" bestFit="1" customWidth="1"/>
    <col min="6400" max="6400" width="50.54296875" style="53" bestFit="1" customWidth="1"/>
    <col min="6401" max="6401" width="13.26953125" style="53" bestFit="1" customWidth="1"/>
    <col min="6402" max="6402" width="13.453125" style="53" bestFit="1" customWidth="1"/>
    <col min="6403" max="6404" width="9.26953125" style="53" customWidth="1"/>
    <col min="6405" max="6654" width="8.81640625" style="53"/>
    <col min="6655" max="6655" width="11.81640625" style="53" bestFit="1" customWidth="1"/>
    <col min="6656" max="6656" width="50.54296875" style="53" bestFit="1" customWidth="1"/>
    <col min="6657" max="6657" width="13.26953125" style="53" bestFit="1" customWidth="1"/>
    <col min="6658" max="6658" width="13.453125" style="53" bestFit="1" customWidth="1"/>
    <col min="6659" max="6660" width="9.26953125" style="53" customWidth="1"/>
    <col min="6661" max="6910" width="8.81640625" style="53"/>
    <col min="6911" max="6911" width="11.81640625" style="53" bestFit="1" customWidth="1"/>
    <col min="6912" max="6912" width="50.54296875" style="53" bestFit="1" customWidth="1"/>
    <col min="6913" max="6913" width="13.26953125" style="53" bestFit="1" customWidth="1"/>
    <col min="6914" max="6914" width="13.453125" style="53" bestFit="1" customWidth="1"/>
    <col min="6915" max="6916" width="9.26953125" style="53" customWidth="1"/>
    <col min="6917" max="7166" width="8.81640625" style="53"/>
    <col min="7167" max="7167" width="11.81640625" style="53" bestFit="1" customWidth="1"/>
    <col min="7168" max="7168" width="50.54296875" style="53" bestFit="1" customWidth="1"/>
    <col min="7169" max="7169" width="13.26953125" style="53" bestFit="1" customWidth="1"/>
    <col min="7170" max="7170" width="13.453125" style="53" bestFit="1" customWidth="1"/>
    <col min="7171" max="7172" width="9.26953125" style="53" customWidth="1"/>
    <col min="7173" max="7422" width="8.81640625" style="53"/>
    <col min="7423" max="7423" width="11.81640625" style="53" bestFit="1" customWidth="1"/>
    <col min="7424" max="7424" width="50.54296875" style="53" bestFit="1" customWidth="1"/>
    <col min="7425" max="7425" width="13.26953125" style="53" bestFit="1" customWidth="1"/>
    <col min="7426" max="7426" width="13.453125" style="53" bestFit="1" customWidth="1"/>
    <col min="7427" max="7428" width="9.26953125" style="53" customWidth="1"/>
    <col min="7429" max="7678" width="8.81640625" style="53"/>
    <col min="7679" max="7679" width="11.81640625" style="53" bestFit="1" customWidth="1"/>
    <col min="7680" max="7680" width="50.54296875" style="53" bestFit="1" customWidth="1"/>
    <col min="7681" max="7681" width="13.26953125" style="53" bestFit="1" customWidth="1"/>
    <col min="7682" max="7682" width="13.453125" style="53" bestFit="1" customWidth="1"/>
    <col min="7683" max="7684" width="9.26953125" style="53" customWidth="1"/>
    <col min="7685" max="7934" width="8.81640625" style="53"/>
    <col min="7935" max="7935" width="11.81640625" style="53" bestFit="1" customWidth="1"/>
    <col min="7936" max="7936" width="50.54296875" style="53" bestFit="1" customWidth="1"/>
    <col min="7937" max="7937" width="13.26953125" style="53" bestFit="1" customWidth="1"/>
    <col min="7938" max="7938" width="13.453125" style="53" bestFit="1" customWidth="1"/>
    <col min="7939" max="7940" width="9.26953125" style="53" customWidth="1"/>
    <col min="7941" max="8190" width="8.81640625" style="53"/>
    <col min="8191" max="8191" width="11.81640625" style="53" bestFit="1" customWidth="1"/>
    <col min="8192" max="8192" width="50.54296875" style="53" bestFit="1" customWidth="1"/>
    <col min="8193" max="8193" width="13.26953125" style="53" bestFit="1" customWidth="1"/>
    <col min="8194" max="8194" width="13.453125" style="53" bestFit="1" customWidth="1"/>
    <col min="8195" max="8196" width="9.26953125" style="53" customWidth="1"/>
    <col min="8197" max="8446" width="8.81640625" style="53"/>
    <col min="8447" max="8447" width="11.81640625" style="53" bestFit="1" customWidth="1"/>
    <col min="8448" max="8448" width="50.54296875" style="53" bestFit="1" customWidth="1"/>
    <col min="8449" max="8449" width="13.26953125" style="53" bestFit="1" customWidth="1"/>
    <col min="8450" max="8450" width="13.453125" style="53" bestFit="1" customWidth="1"/>
    <col min="8451" max="8452" width="9.26953125" style="53" customWidth="1"/>
    <col min="8453" max="8702" width="8.81640625" style="53"/>
    <col min="8703" max="8703" width="11.81640625" style="53" bestFit="1" customWidth="1"/>
    <col min="8704" max="8704" width="50.54296875" style="53" bestFit="1" customWidth="1"/>
    <col min="8705" max="8705" width="13.26953125" style="53" bestFit="1" customWidth="1"/>
    <col min="8706" max="8706" width="13.453125" style="53" bestFit="1" customWidth="1"/>
    <col min="8707" max="8708" width="9.26953125" style="53" customWidth="1"/>
    <col min="8709" max="8958" width="8.81640625" style="53"/>
    <col min="8959" max="8959" width="11.81640625" style="53" bestFit="1" customWidth="1"/>
    <col min="8960" max="8960" width="50.54296875" style="53" bestFit="1" customWidth="1"/>
    <col min="8961" max="8961" width="13.26953125" style="53" bestFit="1" customWidth="1"/>
    <col min="8962" max="8962" width="13.453125" style="53" bestFit="1" customWidth="1"/>
    <col min="8963" max="8964" width="9.26953125" style="53" customWidth="1"/>
    <col min="8965" max="9214" width="8.81640625" style="53"/>
    <col min="9215" max="9215" width="11.81640625" style="53" bestFit="1" customWidth="1"/>
    <col min="9216" max="9216" width="50.54296875" style="53" bestFit="1" customWidth="1"/>
    <col min="9217" max="9217" width="13.26953125" style="53" bestFit="1" customWidth="1"/>
    <col min="9218" max="9218" width="13.453125" style="53" bestFit="1" customWidth="1"/>
    <col min="9219" max="9220" width="9.26953125" style="53" customWidth="1"/>
    <col min="9221" max="9470" width="8.81640625" style="53"/>
    <col min="9471" max="9471" width="11.81640625" style="53" bestFit="1" customWidth="1"/>
    <col min="9472" max="9472" width="50.54296875" style="53" bestFit="1" customWidth="1"/>
    <col min="9473" max="9473" width="13.26953125" style="53" bestFit="1" customWidth="1"/>
    <col min="9474" max="9474" width="13.453125" style="53" bestFit="1" customWidth="1"/>
    <col min="9475" max="9476" width="9.26953125" style="53" customWidth="1"/>
    <col min="9477" max="9726" width="8.81640625" style="53"/>
    <col min="9727" max="9727" width="11.81640625" style="53" bestFit="1" customWidth="1"/>
    <col min="9728" max="9728" width="50.54296875" style="53" bestFit="1" customWidth="1"/>
    <col min="9729" max="9729" width="13.26953125" style="53" bestFit="1" customWidth="1"/>
    <col min="9730" max="9730" width="13.453125" style="53" bestFit="1" customWidth="1"/>
    <col min="9731" max="9732" width="9.26953125" style="53" customWidth="1"/>
    <col min="9733" max="9982" width="8.81640625" style="53"/>
    <col min="9983" max="9983" width="11.81640625" style="53" bestFit="1" customWidth="1"/>
    <col min="9984" max="9984" width="50.54296875" style="53" bestFit="1" customWidth="1"/>
    <col min="9985" max="9985" width="13.26953125" style="53" bestFit="1" customWidth="1"/>
    <col min="9986" max="9986" width="13.453125" style="53" bestFit="1" customWidth="1"/>
    <col min="9987" max="9988" width="9.26953125" style="53" customWidth="1"/>
    <col min="9989" max="10238" width="8.81640625" style="53"/>
    <col min="10239" max="10239" width="11.81640625" style="53" bestFit="1" customWidth="1"/>
    <col min="10240" max="10240" width="50.54296875" style="53" bestFit="1" customWidth="1"/>
    <col min="10241" max="10241" width="13.26953125" style="53" bestFit="1" customWidth="1"/>
    <col min="10242" max="10242" width="13.453125" style="53" bestFit="1" customWidth="1"/>
    <col min="10243" max="10244" width="9.26953125" style="53" customWidth="1"/>
    <col min="10245" max="10494" width="8.81640625" style="53"/>
    <col min="10495" max="10495" width="11.81640625" style="53" bestFit="1" customWidth="1"/>
    <col min="10496" max="10496" width="50.54296875" style="53" bestFit="1" customWidth="1"/>
    <col min="10497" max="10497" width="13.26953125" style="53" bestFit="1" customWidth="1"/>
    <col min="10498" max="10498" width="13.453125" style="53" bestFit="1" customWidth="1"/>
    <col min="10499" max="10500" width="9.26953125" style="53" customWidth="1"/>
    <col min="10501" max="10750" width="8.81640625" style="53"/>
    <col min="10751" max="10751" width="11.81640625" style="53" bestFit="1" customWidth="1"/>
    <col min="10752" max="10752" width="50.54296875" style="53" bestFit="1" customWidth="1"/>
    <col min="10753" max="10753" width="13.26953125" style="53" bestFit="1" customWidth="1"/>
    <col min="10754" max="10754" width="13.453125" style="53" bestFit="1" customWidth="1"/>
    <col min="10755" max="10756" width="9.26953125" style="53" customWidth="1"/>
    <col min="10757" max="11006" width="8.81640625" style="53"/>
    <col min="11007" max="11007" width="11.81640625" style="53" bestFit="1" customWidth="1"/>
    <col min="11008" max="11008" width="50.54296875" style="53" bestFit="1" customWidth="1"/>
    <col min="11009" max="11009" width="13.26953125" style="53" bestFit="1" customWidth="1"/>
    <col min="11010" max="11010" width="13.453125" style="53" bestFit="1" customWidth="1"/>
    <col min="11011" max="11012" width="9.26953125" style="53" customWidth="1"/>
    <col min="11013" max="11262" width="8.81640625" style="53"/>
    <col min="11263" max="11263" width="11.81640625" style="53" bestFit="1" customWidth="1"/>
    <col min="11264" max="11264" width="50.54296875" style="53" bestFit="1" customWidth="1"/>
    <col min="11265" max="11265" width="13.26953125" style="53" bestFit="1" customWidth="1"/>
    <col min="11266" max="11266" width="13.453125" style="53" bestFit="1" customWidth="1"/>
    <col min="11267" max="11268" width="9.26953125" style="53" customWidth="1"/>
    <col min="11269" max="11518" width="8.81640625" style="53"/>
    <col min="11519" max="11519" width="11.81640625" style="53" bestFit="1" customWidth="1"/>
    <col min="11520" max="11520" width="50.54296875" style="53" bestFit="1" customWidth="1"/>
    <col min="11521" max="11521" width="13.26953125" style="53" bestFit="1" customWidth="1"/>
    <col min="11522" max="11522" width="13.453125" style="53" bestFit="1" customWidth="1"/>
    <col min="11523" max="11524" width="9.26953125" style="53" customWidth="1"/>
    <col min="11525" max="11774" width="8.81640625" style="53"/>
    <col min="11775" max="11775" width="11.81640625" style="53" bestFit="1" customWidth="1"/>
    <col min="11776" max="11776" width="50.54296875" style="53" bestFit="1" customWidth="1"/>
    <col min="11777" max="11777" width="13.26953125" style="53" bestFit="1" customWidth="1"/>
    <col min="11778" max="11778" width="13.453125" style="53" bestFit="1" customWidth="1"/>
    <col min="11779" max="11780" width="9.26953125" style="53" customWidth="1"/>
    <col min="11781" max="12030" width="8.81640625" style="53"/>
    <col min="12031" max="12031" width="11.81640625" style="53" bestFit="1" customWidth="1"/>
    <col min="12032" max="12032" width="50.54296875" style="53" bestFit="1" customWidth="1"/>
    <col min="12033" max="12033" width="13.26953125" style="53" bestFit="1" customWidth="1"/>
    <col min="12034" max="12034" width="13.453125" style="53" bestFit="1" customWidth="1"/>
    <col min="12035" max="12036" width="9.26953125" style="53" customWidth="1"/>
    <col min="12037" max="12286" width="8.81640625" style="53"/>
    <col min="12287" max="12287" width="11.81640625" style="53" bestFit="1" customWidth="1"/>
    <col min="12288" max="12288" width="50.54296875" style="53" bestFit="1" customWidth="1"/>
    <col min="12289" max="12289" width="13.26953125" style="53" bestFit="1" customWidth="1"/>
    <col min="12290" max="12290" width="13.453125" style="53" bestFit="1" customWidth="1"/>
    <col min="12291" max="12292" width="9.26953125" style="53" customWidth="1"/>
    <col min="12293" max="12542" width="8.81640625" style="53"/>
    <col min="12543" max="12543" width="11.81640625" style="53" bestFit="1" customWidth="1"/>
    <col min="12544" max="12544" width="50.54296875" style="53" bestFit="1" customWidth="1"/>
    <col min="12545" max="12545" width="13.26953125" style="53" bestFit="1" customWidth="1"/>
    <col min="12546" max="12546" width="13.453125" style="53" bestFit="1" customWidth="1"/>
    <col min="12547" max="12548" width="9.26953125" style="53" customWidth="1"/>
    <col min="12549" max="12798" width="8.81640625" style="53"/>
    <col min="12799" max="12799" width="11.81640625" style="53" bestFit="1" customWidth="1"/>
    <col min="12800" max="12800" width="50.54296875" style="53" bestFit="1" customWidth="1"/>
    <col min="12801" max="12801" width="13.26953125" style="53" bestFit="1" customWidth="1"/>
    <col min="12802" max="12802" width="13.453125" style="53" bestFit="1" customWidth="1"/>
    <col min="12803" max="12804" width="9.26953125" style="53" customWidth="1"/>
    <col min="12805" max="13054" width="8.81640625" style="53"/>
    <col min="13055" max="13055" width="11.81640625" style="53" bestFit="1" customWidth="1"/>
    <col min="13056" max="13056" width="50.54296875" style="53" bestFit="1" customWidth="1"/>
    <col min="13057" max="13057" width="13.26953125" style="53" bestFit="1" customWidth="1"/>
    <col min="13058" max="13058" width="13.453125" style="53" bestFit="1" customWidth="1"/>
    <col min="13059" max="13060" width="9.26953125" style="53" customWidth="1"/>
    <col min="13061" max="13310" width="8.81640625" style="53"/>
    <col min="13311" max="13311" width="11.81640625" style="53" bestFit="1" customWidth="1"/>
    <col min="13312" max="13312" width="50.54296875" style="53" bestFit="1" customWidth="1"/>
    <col min="13313" max="13313" width="13.26953125" style="53" bestFit="1" customWidth="1"/>
    <col min="13314" max="13314" width="13.453125" style="53" bestFit="1" customWidth="1"/>
    <col min="13315" max="13316" width="9.26953125" style="53" customWidth="1"/>
    <col min="13317" max="13566" width="8.81640625" style="53"/>
    <col min="13567" max="13567" width="11.81640625" style="53" bestFit="1" customWidth="1"/>
    <col min="13568" max="13568" width="50.54296875" style="53" bestFit="1" customWidth="1"/>
    <col min="13569" max="13569" width="13.26953125" style="53" bestFit="1" customWidth="1"/>
    <col min="13570" max="13570" width="13.453125" style="53" bestFit="1" customWidth="1"/>
    <col min="13571" max="13572" width="9.26953125" style="53" customWidth="1"/>
    <col min="13573" max="13822" width="8.81640625" style="53"/>
    <col min="13823" max="13823" width="11.81640625" style="53" bestFit="1" customWidth="1"/>
    <col min="13824" max="13824" width="50.54296875" style="53" bestFit="1" customWidth="1"/>
    <col min="13825" max="13825" width="13.26953125" style="53" bestFit="1" customWidth="1"/>
    <col min="13826" max="13826" width="13.453125" style="53" bestFit="1" customWidth="1"/>
    <col min="13827" max="13828" width="9.26953125" style="53" customWidth="1"/>
    <col min="13829" max="14078" width="8.81640625" style="53"/>
    <col min="14079" max="14079" width="11.81640625" style="53" bestFit="1" customWidth="1"/>
    <col min="14080" max="14080" width="50.54296875" style="53" bestFit="1" customWidth="1"/>
    <col min="14081" max="14081" width="13.26953125" style="53" bestFit="1" customWidth="1"/>
    <col min="14082" max="14082" width="13.453125" style="53" bestFit="1" customWidth="1"/>
    <col min="14083" max="14084" width="9.26953125" style="53" customWidth="1"/>
    <col min="14085" max="14334" width="8.81640625" style="53"/>
    <col min="14335" max="14335" width="11.81640625" style="53" bestFit="1" customWidth="1"/>
    <col min="14336" max="14336" width="50.54296875" style="53" bestFit="1" customWidth="1"/>
    <col min="14337" max="14337" width="13.26953125" style="53" bestFit="1" customWidth="1"/>
    <col min="14338" max="14338" width="13.453125" style="53" bestFit="1" customWidth="1"/>
    <col min="14339" max="14340" width="9.26953125" style="53" customWidth="1"/>
    <col min="14341" max="14590" width="8.81640625" style="53"/>
    <col min="14591" max="14591" width="11.81640625" style="53" bestFit="1" customWidth="1"/>
    <col min="14592" max="14592" width="50.54296875" style="53" bestFit="1" customWidth="1"/>
    <col min="14593" max="14593" width="13.26953125" style="53" bestFit="1" customWidth="1"/>
    <col min="14594" max="14594" width="13.453125" style="53" bestFit="1" customWidth="1"/>
    <col min="14595" max="14596" width="9.26953125" style="53" customWidth="1"/>
    <col min="14597" max="14846" width="8.81640625" style="53"/>
    <col min="14847" max="14847" width="11.81640625" style="53" bestFit="1" customWidth="1"/>
    <col min="14848" max="14848" width="50.54296875" style="53" bestFit="1" customWidth="1"/>
    <col min="14849" max="14849" width="13.26953125" style="53" bestFit="1" customWidth="1"/>
    <col min="14850" max="14850" width="13.453125" style="53" bestFit="1" customWidth="1"/>
    <col min="14851" max="14852" width="9.26953125" style="53" customWidth="1"/>
    <col min="14853" max="15102" width="8.81640625" style="53"/>
    <col min="15103" max="15103" width="11.81640625" style="53" bestFit="1" customWidth="1"/>
    <col min="15104" max="15104" width="50.54296875" style="53" bestFit="1" customWidth="1"/>
    <col min="15105" max="15105" width="13.26953125" style="53" bestFit="1" customWidth="1"/>
    <col min="15106" max="15106" width="13.453125" style="53" bestFit="1" customWidth="1"/>
    <col min="15107" max="15108" width="9.26953125" style="53" customWidth="1"/>
    <col min="15109" max="15358" width="8.81640625" style="53"/>
    <col min="15359" max="15359" width="11.81640625" style="53" bestFit="1" customWidth="1"/>
    <col min="15360" max="15360" width="50.54296875" style="53" bestFit="1" customWidth="1"/>
    <col min="15361" max="15361" width="13.26953125" style="53" bestFit="1" customWidth="1"/>
    <col min="15362" max="15362" width="13.453125" style="53" bestFit="1" customWidth="1"/>
    <col min="15363" max="15364" width="9.26953125" style="53" customWidth="1"/>
    <col min="15365" max="15614" width="8.81640625" style="53"/>
    <col min="15615" max="15615" width="11.81640625" style="53" bestFit="1" customWidth="1"/>
    <col min="15616" max="15616" width="50.54296875" style="53" bestFit="1" customWidth="1"/>
    <col min="15617" max="15617" width="13.26953125" style="53" bestFit="1" customWidth="1"/>
    <col min="15618" max="15618" width="13.453125" style="53" bestFit="1" customWidth="1"/>
    <col min="15619" max="15620" width="9.26953125" style="53" customWidth="1"/>
    <col min="15621" max="15870" width="8.81640625" style="53"/>
    <col min="15871" max="15871" width="11.81640625" style="53" bestFit="1" customWidth="1"/>
    <col min="15872" max="15872" width="50.54296875" style="53" bestFit="1" customWidth="1"/>
    <col min="15873" max="15873" width="13.26953125" style="53" bestFit="1" customWidth="1"/>
    <col min="15874" max="15874" width="13.453125" style="53" bestFit="1" customWidth="1"/>
    <col min="15875" max="15876" width="9.26953125" style="53" customWidth="1"/>
    <col min="15877" max="16126" width="8.81640625" style="53"/>
    <col min="16127" max="16127" width="11.81640625" style="53" bestFit="1" customWidth="1"/>
    <col min="16128" max="16128" width="50.54296875" style="53" bestFit="1" customWidth="1"/>
    <col min="16129" max="16129" width="13.26953125" style="53" bestFit="1" customWidth="1"/>
    <col min="16130" max="16130" width="13.453125" style="53" bestFit="1" customWidth="1"/>
    <col min="16131" max="16132" width="9.26953125" style="53" customWidth="1"/>
    <col min="16133" max="16384" width="8.81640625" style="53"/>
  </cols>
  <sheetData>
    <row r="1" spans="1:14" ht="18.649999999999999" customHeight="1" x14ac:dyDescent="0.3">
      <c r="A1" s="52" t="s">
        <v>48</v>
      </c>
    </row>
    <row r="2" spans="1:14" ht="30" customHeight="1" x14ac:dyDescent="0.3">
      <c r="A2" s="55" t="s">
        <v>49</v>
      </c>
      <c r="B2" s="55" t="s">
        <v>50</v>
      </c>
      <c r="C2" s="56" t="s">
        <v>10</v>
      </c>
    </row>
    <row r="3" spans="1:14" s="60" customFormat="1" ht="31.9" customHeight="1" x14ac:dyDescent="0.3">
      <c r="A3" s="57" t="s">
        <v>51</v>
      </c>
      <c r="B3" s="57" t="s">
        <v>52</v>
      </c>
      <c r="C3" s="58">
        <f>(C4-C5)/(C6-C7)</f>
        <v>687.53137355808076</v>
      </c>
      <c r="D3" s="59" t="s">
        <v>53</v>
      </c>
      <c r="K3" s="53"/>
      <c r="L3" s="53"/>
      <c r="M3" s="53"/>
      <c r="N3" s="53"/>
    </row>
    <row r="4" spans="1:14" s="60" customFormat="1" ht="47.5" customHeight="1" x14ac:dyDescent="0.3">
      <c r="A4" s="61" t="s">
        <v>54</v>
      </c>
      <c r="B4" s="57" t="s">
        <v>55</v>
      </c>
      <c r="C4" s="62">
        <f>43500000</f>
        <v>43500000</v>
      </c>
      <c r="K4" s="53"/>
      <c r="L4" s="53"/>
      <c r="M4" s="53"/>
      <c r="N4" s="53"/>
    </row>
    <row r="5" spans="1:14" s="60" customFormat="1" ht="47.5" customHeight="1" x14ac:dyDescent="0.3">
      <c r="A5" s="61" t="s">
        <v>56</v>
      </c>
      <c r="B5" s="57" t="s">
        <v>57</v>
      </c>
      <c r="C5" s="63">
        <v>0</v>
      </c>
      <c r="E5" s="53"/>
      <c r="F5" s="53"/>
      <c r="G5" s="53"/>
      <c r="K5" s="53"/>
      <c r="L5" s="53"/>
      <c r="M5" s="53"/>
      <c r="N5" s="53"/>
    </row>
    <row r="6" spans="1:14" s="60" customFormat="1" ht="47.5" customHeight="1" x14ac:dyDescent="0.3">
      <c r="A6" s="61" t="s">
        <v>58</v>
      </c>
      <c r="B6" s="57" t="s">
        <v>59</v>
      </c>
      <c r="C6" s="64">
        <f>63269.84</f>
        <v>63269.84</v>
      </c>
      <c r="E6" s="53"/>
      <c r="F6" s="53"/>
      <c r="G6" s="53"/>
      <c r="K6" s="53"/>
      <c r="L6" s="53"/>
      <c r="M6" s="53"/>
      <c r="N6" s="53"/>
    </row>
    <row r="7" spans="1:14" s="60" customFormat="1" ht="47.5" customHeight="1" x14ac:dyDescent="0.3">
      <c r="A7" s="61" t="s">
        <v>60</v>
      </c>
      <c r="B7" s="57" t="s">
        <v>61</v>
      </c>
      <c r="C7" s="65">
        <v>0</v>
      </c>
      <c r="K7" s="53"/>
      <c r="L7" s="53"/>
      <c r="M7" s="53"/>
      <c r="N7" s="53"/>
    </row>
    <row r="9" spans="1:14" ht="19.149999999999999" customHeight="1" x14ac:dyDescent="0.3">
      <c r="A9" s="52" t="s">
        <v>62</v>
      </c>
    </row>
    <row r="10" spans="1:14" ht="26.5" customHeight="1" x14ac:dyDescent="0.3">
      <c r="A10" s="55" t="s">
        <v>49</v>
      </c>
      <c r="B10" s="55" t="s">
        <v>50</v>
      </c>
      <c r="C10" s="56" t="s">
        <v>10</v>
      </c>
    </row>
    <row r="11" spans="1:14" ht="42.65" customHeight="1" x14ac:dyDescent="0.3">
      <c r="A11" s="57" t="s">
        <v>51</v>
      </c>
      <c r="B11" s="57" t="s">
        <v>52</v>
      </c>
      <c r="C11" s="58">
        <f>(C12-C13)/(C14-C15)</f>
        <v>1862.5302061998973</v>
      </c>
      <c r="D11" s="59" t="s">
        <v>53</v>
      </c>
    </row>
    <row r="12" spans="1:14" ht="34.9" customHeight="1" x14ac:dyDescent="0.3">
      <c r="A12" s="61" t="s">
        <v>54</v>
      </c>
      <c r="B12" s="57" t="s">
        <v>55</v>
      </c>
      <c r="C12" s="62">
        <f>27200000</f>
        <v>27200000</v>
      </c>
    </row>
    <row r="13" spans="1:14" ht="46.9" customHeight="1" x14ac:dyDescent="0.3">
      <c r="A13" s="61" t="s">
        <v>56</v>
      </c>
      <c r="B13" s="57" t="s">
        <v>57</v>
      </c>
      <c r="C13" s="63">
        <v>0</v>
      </c>
    </row>
    <row r="14" spans="1:14" ht="43.9" customHeight="1" x14ac:dyDescent="0.3">
      <c r="A14" s="61" t="s">
        <v>58</v>
      </c>
      <c r="B14" s="57" t="s">
        <v>59</v>
      </c>
      <c r="C14" s="64">
        <f>14603.79</f>
        <v>14603.79</v>
      </c>
    </row>
    <row r="15" spans="1:14" ht="57" customHeight="1" x14ac:dyDescent="0.3">
      <c r="A15" s="61" t="s">
        <v>60</v>
      </c>
      <c r="B15" s="57" t="s">
        <v>61</v>
      </c>
      <c r="C15" s="65">
        <v>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DDC1F0F2D97C04690DF7AC407C65BA5" ma:contentTypeVersion="19" ma:contentTypeDescription="Create a new document." ma:contentTypeScope="" ma:versionID="138ac169aaadc9c430b97b25b46ecc4e">
  <xsd:schema xmlns:xsd="http://www.w3.org/2001/XMLSchema" xmlns:xs="http://www.w3.org/2001/XMLSchema" xmlns:p="http://schemas.microsoft.com/office/2006/metadata/properties" xmlns:ns2="5944c9fc-9421-4c39-b608-61ce31788618" xmlns:ns3="3ba820af-9c36-47fb-8383-9944acc4573c" targetNamespace="http://schemas.microsoft.com/office/2006/metadata/properties" ma:root="true" ma:fieldsID="4cce58cbed9668fc3dbbcfb9a7470718" ns2:_="" ns3:_="">
    <xsd:import namespace="5944c9fc-9421-4c39-b608-61ce31788618"/>
    <xsd:import namespace="3ba820af-9c36-47fb-8383-9944acc4573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4c9fc-9421-4c39-b608-61ce317886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b97863a-9c53-4d79-aa62-b4edf9878b6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a820af-9c36-47fb-8383-9944acc4573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4e236bb-6ba1-491a-998c-53c379aa7070}" ma:internalName="TaxCatchAll" ma:showField="CatchAllData" ma:web="3ba820af-9c36-47fb-8383-9944acc4573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ba820af-9c36-47fb-8383-9944acc4573c" xsi:nil="true"/>
    <lcf76f155ced4ddcb4097134ff3c332f xmlns="5944c9fc-9421-4c39-b608-61ce3178861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EE23EEC-5021-4B87-B532-26C8638D9182}">
  <ds:schemaRefs>
    <ds:schemaRef ds:uri="http://schemas.microsoft.com/sharepoint/v3/contenttype/forms"/>
  </ds:schemaRefs>
</ds:datastoreItem>
</file>

<file path=customXml/itemProps2.xml><?xml version="1.0" encoding="utf-8"?>
<ds:datastoreItem xmlns:ds="http://schemas.openxmlformats.org/officeDocument/2006/customXml" ds:itemID="{B857A4AE-9C67-4E8D-BEEA-9DB228E315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44c9fc-9421-4c39-b608-61ce31788618"/>
    <ds:schemaRef ds:uri="3ba820af-9c36-47fb-8383-9944acc457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F39ED8-B0F7-4002-A893-7E30D2927DE6}">
  <ds:schemaRefs>
    <ds:schemaRef ds:uri="http://schemas.microsoft.com/office/2006/metadata/properties"/>
    <ds:schemaRef ds:uri="http://schemas.microsoft.com/office/infopath/2007/PartnerControls"/>
    <ds:schemaRef ds:uri="3ba820af-9c36-47fb-8383-9944acc4573c"/>
    <ds:schemaRef ds:uri="5944c9fc-9421-4c39-b608-61ce317886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vt:lpstr>
      <vt:lpstr>Power Density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Akash Joshi</cp:lastModifiedBy>
  <cp:revision/>
  <dcterms:created xsi:type="dcterms:W3CDTF">2021-03-31T07:09:55Z</dcterms:created>
  <dcterms:modified xsi:type="dcterms:W3CDTF">2025-01-22T08:54:30Z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0x010100CDDC1F0F2D97C04690DF7AC407C65BA5</vt:lpwstr>
  </property>
  <property fmtid="{D5CDD505-2E9C-101B-9397-08002B2CF9AE}" pid="3" name="MediaServiceImageTags">
    <vt:lpwstr/>
  </property>
</Properties>
</file>