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filterPrivacy="1" autoCompressPictures="0"/>
  <xr:revisionPtr revIDLastSave="0" documentId="8_{52C2D11E-C957-9D4F-8246-C98D3A2053A0}" xr6:coauthVersionLast="47" xr6:coauthVersionMax="47" xr10:uidLastSave="{00000000-0000-0000-0000-000000000000}"/>
  <bookViews>
    <workbookView xWindow="17640" yWindow="500" windowWidth="19420" windowHeight="10420" tabRatio="489" activeTab="4" xr2:uid="{00000000-000D-0000-FFFF-FFFF00000000}"/>
  </bookViews>
  <sheets>
    <sheet name="Greentech Data" sheetId="2" r:id="rId1"/>
    <sheet name="2021" sheetId="10" r:id="rId2"/>
    <sheet name="2022" sheetId="11" r:id="rId3"/>
    <sheet name="2023(01Jan-30Sept)" sheetId="12" r:id="rId4"/>
    <sheet name="Total" sheetId="1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1" i="12" l="1"/>
  <c r="B9" i="12"/>
  <c r="B9" i="11"/>
  <c r="B21" i="10"/>
  <c r="B9" i="10"/>
  <c r="B22" i="10"/>
  <c r="C4" i="14" s="1"/>
  <c r="B12" i="10"/>
  <c r="B17" i="12" l="1"/>
  <c r="B18" i="12" s="1"/>
  <c r="B15" i="12"/>
  <c r="B16" i="12" s="1"/>
  <c r="B13" i="12"/>
  <c r="B14" i="12" s="1"/>
  <c r="B11" i="12"/>
  <c r="B12" i="12" s="1"/>
  <c r="B8" i="12"/>
  <c r="U13" i="2"/>
  <c r="U12" i="2"/>
  <c r="U10" i="2"/>
  <c r="B7" i="12"/>
  <c r="B7" i="11"/>
  <c r="B7" i="10"/>
  <c r="B17" i="11"/>
  <c r="B15" i="11"/>
  <c r="B16" i="11" s="1"/>
  <c r="B13" i="11"/>
  <c r="B14" i="11" s="1"/>
  <c r="B11" i="11"/>
  <c r="B12" i="11" s="1"/>
  <c r="B18" i="11"/>
  <c r="B21" i="11" s="1"/>
  <c r="B17" i="10"/>
  <c r="B18" i="10" s="1"/>
  <c r="B15" i="10"/>
  <c r="B13" i="10"/>
  <c r="B11" i="10"/>
  <c r="R13" i="2"/>
  <c r="R12" i="2"/>
  <c r="R10" i="2"/>
  <c r="O13" i="2"/>
  <c r="O12" i="2"/>
  <c r="O10" i="2"/>
  <c r="B14" i="10"/>
  <c r="B16" i="10"/>
  <c r="E13" i="2"/>
  <c r="E12" i="2"/>
  <c r="E10" i="2"/>
  <c r="L13" i="2"/>
  <c r="L12" i="2"/>
  <c r="L10" i="2"/>
  <c r="I13" i="2"/>
  <c r="I12" i="2"/>
  <c r="I10" i="2"/>
  <c r="B22" i="11" l="1"/>
  <c r="C5" i="14" s="1"/>
  <c r="B22" i="12"/>
  <c r="C6" i="14" s="1"/>
  <c r="C7" i="14" l="1"/>
</calcChain>
</file>

<file path=xl/sharedStrings.xml><?xml version="1.0" encoding="utf-8"?>
<sst xmlns="http://schemas.openxmlformats.org/spreadsheetml/2006/main" count="173" uniqueCount="51">
  <si>
    <t xml:space="preserve"> </t>
  </si>
  <si>
    <t>Net to gross adjustment factor, L</t>
  </si>
  <si>
    <t>Specific electricity consumption, MWh/t</t>
  </si>
  <si>
    <t>Emission Factor for Electricity Generation, tCO2/MWh</t>
  </si>
  <si>
    <t>Specific fuel consumption, GJ/t</t>
  </si>
  <si>
    <t>Emission Factor for fossil fuel, natural gas, tCO2/GJ</t>
  </si>
  <si>
    <t>1MWh = 3,6 GJ</t>
  </si>
  <si>
    <t>Emission Factor for LFO, kgCO2/GJ; tCO2/MWh</t>
  </si>
  <si>
    <t>Emission Factor for Gasoline;KgCO2/GJ; tCO2/MWh</t>
  </si>
  <si>
    <t>LFO consumption for Flakes total, MWh</t>
  </si>
  <si>
    <t>Emission Factor for Diesel; KgCO2/GJ; tCO2/MWh</t>
  </si>
  <si>
    <t>Centralised production report</t>
  </si>
  <si>
    <t>Source of Data</t>
  </si>
  <si>
    <t>Greentech</t>
  </si>
  <si>
    <t>Centralised utility consumption report</t>
  </si>
  <si>
    <t>www.anpm.ro; www.mmediu.ro</t>
  </si>
  <si>
    <t>The list of the national values of the emission factors and net calorific values, specific to each type of fuel and type of activity - EU-ETS 2012</t>
  </si>
  <si>
    <t>Emission Factor for Natural Gas; tCO2/MWh</t>
  </si>
  <si>
    <t>Total PET Flakes, t</t>
  </si>
  <si>
    <t>Baseline Emissions, tCO2</t>
  </si>
  <si>
    <t>Calculations of Project Activity Emissions for Flakes</t>
  </si>
  <si>
    <t>Electric consumption for Flakes, MWh</t>
  </si>
  <si>
    <t>Project Emission for Flakes - Electricity, tCO2</t>
  </si>
  <si>
    <t>Natural Gas consumption for Flakes, MWh</t>
  </si>
  <si>
    <t>Project Emission for Flakes - Natural Gas, tCO2</t>
  </si>
  <si>
    <t>Diesel consumption for Flakes, MWh</t>
  </si>
  <si>
    <t>Project Emission for Flakes - Diesel, tCO2</t>
  </si>
  <si>
    <t>Gasoline consumption for Flakes, MWh</t>
  </si>
  <si>
    <t>Project Emission for Flakes - Gasoline, tCO2</t>
  </si>
  <si>
    <t>LFO consumption for Flakes, MWh</t>
  </si>
  <si>
    <t>Project Emission for Flakes, tCO2</t>
  </si>
  <si>
    <t>Total Project Emissions for Flakes, tCO2</t>
  </si>
  <si>
    <t>Total Project Savings, tCO2</t>
  </si>
  <si>
    <t xml:space="preserve">Baseline Emissions, tCO2/t </t>
  </si>
  <si>
    <t xml:space="preserve">Calculation of Baseline Emissions </t>
  </si>
  <si>
    <t>Flakes production 2018(Feb-Dec), tons</t>
  </si>
  <si>
    <t>Flakes production 2019, tons</t>
  </si>
  <si>
    <t>Total PET Flakes 2020, tons</t>
  </si>
  <si>
    <t>INPUT PET WASTES, tons</t>
  </si>
  <si>
    <t>2018 (Feb-Dec))</t>
  </si>
  <si>
    <t>Total PET Flakes 2021, tons</t>
  </si>
  <si>
    <t>2023, 01-09</t>
  </si>
  <si>
    <t>SDG 13</t>
  </si>
  <si>
    <t>2023(Jan-Sept)</t>
  </si>
  <si>
    <t>Total PET Flakes 2022, tons</t>
  </si>
  <si>
    <t>Total PET flakes Jan-Sep 2023, tons</t>
  </si>
  <si>
    <t>TOTAL Vintage ER</t>
  </si>
  <si>
    <t>Total project savings during the monitoring period, tCO2
 01.01.2021 - 30.09.2023</t>
  </si>
  <si>
    <t>Vintage ER 2021
(1.01.2021 - 31.12.2021)</t>
  </si>
  <si>
    <t>Vintage ER 2022 
(1.01.2022 - 31.12..2022)</t>
  </si>
  <si>
    <t>Vintage ER 2023 
(1.01.2023 - 30.09.2023)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</si>
</sst>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charset val="238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A0FE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31A833"/>
        <bgColor rgb="FF000000"/>
      </patternFill>
    </fill>
    <fill>
      <patternFill patternType="solid">
        <fgColor rgb="FF128E05"/>
        <bgColor rgb="FF000000"/>
      </patternFill>
    </fill>
    <fill>
      <patternFill patternType="solid">
        <fgColor rgb="FFA0FE22"/>
        <bgColor rgb="FF000000"/>
      </patternFill>
    </fill>
  </fills>
  <borders count="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5" fillId="0" borderId="0" applyAlignment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47">
    <xf numFmtId="0" fontId="0" fillId="0" borderId="0" xfId="0"/>
    <xf numFmtId="164" fontId="0" fillId="0" borderId="0" xfId="0" applyNumberFormat="1"/>
    <xf numFmtId="164" fontId="1" fillId="0" borderId="0" xfId="0" applyNumberFormat="1" applyFont="1"/>
    <xf numFmtId="0" fontId="3" fillId="0" borderId="0" xfId="0" applyFont="1"/>
    <xf numFmtId="164" fontId="0" fillId="2" borderId="0" xfId="0" applyNumberFormat="1" applyFill="1"/>
    <xf numFmtId="4" fontId="1" fillId="0" borderId="0" xfId="0" applyNumberFormat="1" applyFont="1" applyAlignment="1">
      <alignment wrapText="1"/>
    </xf>
    <xf numFmtId="0" fontId="1" fillId="0" borderId="0" xfId="0" applyFont="1"/>
    <xf numFmtId="164" fontId="2" fillId="2" borderId="0" xfId="0" applyNumberFormat="1" applyFont="1" applyFill="1"/>
    <xf numFmtId="165" fontId="0" fillId="2" borderId="0" xfId="0" applyNumberFormat="1" applyFill="1"/>
    <xf numFmtId="4" fontId="4" fillId="0" borderId="0" xfId="0" applyNumberFormat="1" applyFont="1" applyAlignment="1">
      <alignment wrapText="1"/>
    </xf>
    <xf numFmtId="164" fontId="4" fillId="0" borderId="0" xfId="0" applyNumberFormat="1" applyFont="1"/>
    <xf numFmtId="164" fontId="0" fillId="3" borderId="0" xfId="0" applyNumberFormat="1" applyFill="1"/>
    <xf numFmtId="0" fontId="0" fillId="5" borderId="0" xfId="0" applyFill="1"/>
    <xf numFmtId="164" fontId="0" fillId="5" borderId="0" xfId="0" applyNumberFormat="1" applyFill="1"/>
    <xf numFmtId="0" fontId="1" fillId="5" borderId="0" xfId="0" applyFont="1" applyFill="1" applyAlignment="1">
      <alignment horizontal="center"/>
    </xf>
    <xf numFmtId="0" fontId="8" fillId="0" borderId="0" xfId="0" applyFont="1" applyAlignment="1">
      <alignment wrapText="1"/>
    </xf>
    <xf numFmtId="0" fontId="3" fillId="5" borderId="0" xfId="0" applyFont="1" applyFill="1" applyAlignment="1">
      <alignment horizontal="center"/>
    </xf>
    <xf numFmtId="164" fontId="1" fillId="2" borderId="0" xfId="0" applyNumberFormat="1" applyFont="1" applyFill="1" applyProtection="1">
      <protection hidden="1"/>
    </xf>
    <xf numFmtId="164" fontId="1" fillId="0" borderId="0" xfId="0" applyNumberFormat="1" applyFont="1" applyProtection="1">
      <protection hidden="1"/>
    </xf>
    <xf numFmtId="164" fontId="1" fillId="3" borderId="0" xfId="0" applyNumberFormat="1" applyFont="1" applyFill="1" applyProtection="1">
      <protection hidden="1"/>
    </xf>
    <xf numFmtId="0" fontId="3" fillId="0" borderId="0" xfId="0" applyFont="1" applyProtection="1">
      <protection hidden="1"/>
    </xf>
    <xf numFmtId="0" fontId="3" fillId="4" borderId="0" xfId="0" applyFont="1" applyFill="1" applyProtection="1">
      <protection hidden="1"/>
    </xf>
    <xf numFmtId="0" fontId="3" fillId="3" borderId="1" xfId="0" applyFont="1" applyFill="1" applyBorder="1" applyProtection="1">
      <protection hidden="1"/>
    </xf>
    <xf numFmtId="0" fontId="3" fillId="2" borderId="0" xfId="0" applyFont="1" applyFill="1" applyProtection="1">
      <protection hidden="1"/>
    </xf>
    <xf numFmtId="1" fontId="1" fillId="2" borderId="0" xfId="0" applyNumberFormat="1" applyFont="1" applyFill="1" applyAlignment="1" applyProtection="1">
      <alignment horizontal="center"/>
      <protection hidden="1"/>
    </xf>
    <xf numFmtId="0" fontId="0" fillId="3" borderId="0" xfId="0" applyFill="1" applyAlignment="1" applyProtection="1">
      <alignment horizontal="center"/>
      <protection hidden="1"/>
    </xf>
    <xf numFmtId="4" fontId="3" fillId="4" borderId="0" xfId="0" applyNumberFormat="1" applyFont="1" applyFill="1" applyAlignment="1" applyProtection="1">
      <alignment horizontal="center"/>
      <protection hidden="1"/>
    </xf>
    <xf numFmtId="0" fontId="9" fillId="0" borderId="0" xfId="0" applyFont="1"/>
    <xf numFmtId="4" fontId="3" fillId="0" borderId="0" xfId="0" applyNumberFormat="1" applyFont="1" applyAlignment="1" applyProtection="1">
      <alignment horizontal="center"/>
      <protection hidden="1"/>
    </xf>
    <xf numFmtId="4" fontId="0" fillId="0" borderId="0" xfId="0" applyNumberFormat="1" applyAlignment="1" applyProtection="1">
      <alignment horizontal="center"/>
      <protection hidden="1"/>
    </xf>
    <xf numFmtId="164" fontId="3" fillId="0" borderId="0" xfId="0" applyNumberFormat="1" applyFont="1" applyProtection="1">
      <protection hidden="1"/>
    </xf>
    <xf numFmtId="164" fontId="0" fillId="0" borderId="0" xfId="0" applyNumberFormat="1" applyAlignment="1" applyProtection="1">
      <alignment horizontal="center"/>
      <protection hidden="1"/>
    </xf>
    <xf numFmtId="164" fontId="3" fillId="0" borderId="0" xfId="0" applyNumberFormat="1" applyFont="1" applyAlignment="1" applyProtection="1">
      <alignment horizontal="center"/>
      <protection hidden="1"/>
    </xf>
    <xf numFmtId="4" fontId="3" fillId="0" borderId="0" xfId="0" quotePrefix="1" applyNumberFormat="1" applyFont="1" applyAlignment="1" applyProtection="1">
      <alignment horizontal="center"/>
      <protection hidden="1"/>
    </xf>
    <xf numFmtId="164" fontId="1" fillId="2" borderId="0" xfId="0" applyNumberFormat="1" applyFont="1" applyFill="1" applyAlignment="1" applyProtection="1">
      <alignment horizontal="center"/>
      <protection hidden="1"/>
    </xf>
    <xf numFmtId="4" fontId="3" fillId="2" borderId="0" xfId="0" applyNumberFormat="1" applyFont="1" applyFill="1" applyAlignment="1" applyProtection="1">
      <alignment horizontal="center"/>
      <protection hidden="1"/>
    </xf>
    <xf numFmtId="4" fontId="10" fillId="3" borderId="0" xfId="0" applyNumberFormat="1" applyFont="1" applyFill="1" applyAlignment="1">
      <alignment horizontal="left"/>
    </xf>
    <xf numFmtId="4" fontId="0" fillId="3" borderId="0" xfId="0" applyNumberFormat="1" applyFill="1" applyAlignment="1" applyProtection="1">
      <alignment horizontal="left"/>
      <protection hidden="1"/>
    </xf>
    <xf numFmtId="164" fontId="0" fillId="3" borderId="0" xfId="0" applyNumberFormat="1" applyFill="1" applyAlignment="1">
      <alignment horizontal="left"/>
    </xf>
    <xf numFmtId="4" fontId="0" fillId="3" borderId="0" xfId="0" applyNumberFormat="1" applyFill="1" applyAlignment="1">
      <alignment horizontal="left"/>
    </xf>
    <xf numFmtId="4" fontId="3" fillId="2" borderId="0" xfId="0" applyNumberFormat="1" applyFont="1" applyFill="1" applyAlignment="1">
      <alignment horizontal="center"/>
    </xf>
    <xf numFmtId="3" fontId="3" fillId="3" borderId="2" xfId="0" applyNumberFormat="1" applyFont="1" applyFill="1" applyBorder="1" applyAlignment="1" applyProtection="1">
      <alignment horizontal="center"/>
      <protection hidden="1"/>
    </xf>
    <xf numFmtId="164" fontId="11" fillId="6" borderId="0" xfId="0" applyNumberFormat="1" applyFont="1" applyFill="1" applyAlignment="1">
      <alignment wrapText="1"/>
    </xf>
    <xf numFmtId="4" fontId="12" fillId="0" borderId="0" xfId="0" applyNumberFormat="1" applyFont="1"/>
    <xf numFmtId="3" fontId="0" fillId="0" borderId="0" xfId="0" applyNumberFormat="1"/>
    <xf numFmtId="164" fontId="11" fillId="7" borderId="3" xfId="0" applyNumberFormat="1" applyFont="1" applyFill="1" applyBorder="1" applyAlignment="1">
      <alignment wrapText="1"/>
    </xf>
    <xf numFmtId="3" fontId="13" fillId="8" borderId="3" xfId="0" applyNumberFormat="1" applyFont="1" applyFill="1" applyBorder="1"/>
  </cellXfs>
  <cellStyles count="22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Normal" xfId="0" builtinId="0"/>
    <cellStyle name="Normal 2" xfId="1" xr:uid="{00000000-0005-0000-0000-000015000000}"/>
  </cellStyles>
  <dxfs count="0"/>
  <tableStyles count="0" defaultTableStyle="TableStyleMedium2" defaultPivotStyle="PivotStyleMedium9"/>
  <colors>
    <mruColors>
      <color rgb="FFA0FE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1"/>
  <sheetViews>
    <sheetView topLeftCell="M1" workbookViewId="0">
      <selection activeCell="Q13" sqref="Q13"/>
    </sheetView>
  </sheetViews>
  <sheetFormatPr baseColWidth="10" defaultColWidth="8.83203125" defaultRowHeight="15" x14ac:dyDescent="0.2"/>
  <cols>
    <col min="1" max="1" width="2.33203125" customWidth="1"/>
    <col min="2" max="2" width="2.5" customWidth="1"/>
    <col min="3" max="3" width="44.5" customWidth="1"/>
    <col min="4" max="4" width="10.83203125" customWidth="1"/>
    <col min="5" max="5" width="7.5" customWidth="1"/>
    <col min="6" max="6" width="2.5" customWidth="1"/>
    <col min="7" max="7" width="45.6640625" customWidth="1"/>
    <col min="8" max="8" width="11.33203125" customWidth="1"/>
    <col min="9" max="9" width="7.83203125" customWidth="1"/>
    <col min="10" max="10" width="37" customWidth="1"/>
    <col min="11" max="11" width="11.33203125" customWidth="1"/>
    <col min="12" max="12" width="8.83203125" customWidth="1"/>
    <col min="13" max="13" width="37.5" customWidth="1"/>
    <col min="14" max="14" width="9.33203125" customWidth="1"/>
    <col min="15" max="15" width="8.83203125" customWidth="1"/>
    <col min="16" max="16" width="37.33203125" customWidth="1"/>
    <col min="17" max="17" width="8.83203125" customWidth="1"/>
    <col min="18" max="18" width="7.6640625" customWidth="1"/>
    <col min="19" max="19" width="36.5" customWidth="1"/>
    <col min="20" max="20" width="10.33203125" customWidth="1"/>
    <col min="21" max="21" width="7.6640625" customWidth="1"/>
    <col min="22" max="22" width="32.1640625" customWidth="1"/>
    <col min="23" max="23" width="12" customWidth="1"/>
    <col min="25" max="25" width="46.1640625" customWidth="1"/>
  </cols>
  <sheetData>
    <row r="1" spans="1:25" x14ac:dyDescent="0.2">
      <c r="A1" s="12"/>
      <c r="B1" s="12"/>
      <c r="C1" s="14" t="s">
        <v>39</v>
      </c>
      <c r="F1" s="12"/>
      <c r="G1" s="16">
        <v>2019</v>
      </c>
      <c r="J1" s="16">
        <v>2020</v>
      </c>
      <c r="M1" s="16">
        <v>2021</v>
      </c>
      <c r="P1" s="16">
        <v>2022</v>
      </c>
      <c r="S1" s="3" t="s">
        <v>41</v>
      </c>
      <c r="V1" s="6" t="s">
        <v>12</v>
      </c>
    </row>
    <row r="2" spans="1:25" x14ac:dyDescent="0.2">
      <c r="A2" s="13"/>
      <c r="B2" s="13"/>
      <c r="C2" s="3" t="s">
        <v>38</v>
      </c>
      <c r="D2" s="38"/>
      <c r="E2" s="1"/>
      <c r="F2" s="13"/>
      <c r="G2" s="3" t="s">
        <v>38</v>
      </c>
      <c r="H2" s="11"/>
      <c r="I2" s="1"/>
      <c r="J2" s="3" t="s">
        <v>38</v>
      </c>
      <c r="K2" s="11"/>
      <c r="L2" s="1"/>
      <c r="M2" s="3" t="s">
        <v>38</v>
      </c>
      <c r="N2" s="11"/>
      <c r="O2" s="1"/>
      <c r="P2" s="3" t="s">
        <v>38</v>
      </c>
      <c r="Q2" s="11"/>
      <c r="R2" s="1"/>
      <c r="S2" s="1"/>
      <c r="T2" s="1"/>
      <c r="U2" s="1"/>
      <c r="V2" s="1" t="s">
        <v>11</v>
      </c>
      <c r="W2" t="s">
        <v>13</v>
      </c>
    </row>
    <row r="3" spans="1:25" x14ac:dyDescent="0.2">
      <c r="A3" s="13"/>
      <c r="B3" s="13"/>
      <c r="C3" s="27" t="s">
        <v>35</v>
      </c>
      <c r="D3" s="36">
        <v>60175.292000000001</v>
      </c>
      <c r="E3" s="1"/>
      <c r="F3" s="13"/>
      <c r="G3" s="27" t="s">
        <v>36</v>
      </c>
      <c r="H3" s="36">
        <v>65388.682999999997</v>
      </c>
      <c r="I3" s="1"/>
      <c r="J3" s="20" t="s">
        <v>37</v>
      </c>
      <c r="K3" s="39">
        <v>57974.947999999997</v>
      </c>
      <c r="L3" s="1"/>
      <c r="M3" s="20" t="s">
        <v>40</v>
      </c>
      <c r="N3" s="39">
        <v>56002</v>
      </c>
      <c r="O3" s="1"/>
      <c r="P3" s="20" t="s">
        <v>44</v>
      </c>
      <c r="Q3" s="39">
        <v>36917</v>
      </c>
      <c r="R3" s="1"/>
      <c r="S3" s="3" t="s">
        <v>45</v>
      </c>
      <c r="T3" s="1">
        <v>24534</v>
      </c>
      <c r="U3" s="1"/>
      <c r="V3" s="1" t="s">
        <v>11</v>
      </c>
      <c r="W3" t="s">
        <v>13</v>
      </c>
    </row>
    <row r="4" spans="1:25" ht="16.5" customHeight="1" x14ac:dyDescent="0.2">
      <c r="A4" s="13"/>
      <c r="B4" s="13"/>
      <c r="C4" s="20" t="s">
        <v>21</v>
      </c>
      <c r="D4" s="37">
        <v>22649.674999999999</v>
      </c>
      <c r="E4" s="1"/>
      <c r="F4" s="13"/>
      <c r="G4" s="20" t="s">
        <v>21</v>
      </c>
      <c r="H4" s="37">
        <v>23476.114000000001</v>
      </c>
      <c r="I4" s="1"/>
      <c r="J4" s="20" t="s">
        <v>21</v>
      </c>
      <c r="K4" s="37">
        <v>19437.047999999999</v>
      </c>
      <c r="L4" s="1"/>
      <c r="M4" s="20" t="s">
        <v>21</v>
      </c>
      <c r="N4" s="37">
        <v>18545.96</v>
      </c>
      <c r="O4" s="1"/>
      <c r="P4" s="20" t="s">
        <v>21</v>
      </c>
      <c r="Q4" s="37">
        <v>14610.154</v>
      </c>
      <c r="R4" s="1"/>
      <c r="S4" s="20" t="s">
        <v>21</v>
      </c>
      <c r="T4" s="1">
        <v>8210.0660000000007</v>
      </c>
      <c r="U4" s="1"/>
      <c r="V4" s="1" t="s">
        <v>14</v>
      </c>
      <c r="W4" t="s">
        <v>13</v>
      </c>
    </row>
    <row r="5" spans="1:25" ht="15.75" customHeight="1" x14ac:dyDescent="0.2">
      <c r="A5" s="13"/>
      <c r="B5" s="13"/>
      <c r="C5" s="20" t="s">
        <v>23</v>
      </c>
      <c r="D5" s="37">
        <v>12358.98</v>
      </c>
      <c r="E5" s="1"/>
      <c r="F5" s="13"/>
      <c r="G5" s="20" t="s">
        <v>23</v>
      </c>
      <c r="H5" s="37">
        <v>13683.41</v>
      </c>
      <c r="I5" s="1"/>
      <c r="J5" s="20" t="s">
        <v>23</v>
      </c>
      <c r="K5" s="37">
        <v>14184.62</v>
      </c>
      <c r="L5" s="1"/>
      <c r="M5" s="20" t="s">
        <v>23</v>
      </c>
      <c r="N5" s="37">
        <v>15161.11</v>
      </c>
      <c r="O5" s="1"/>
      <c r="P5" s="20" t="s">
        <v>23</v>
      </c>
      <c r="Q5" s="37">
        <v>10264.25</v>
      </c>
      <c r="R5" s="1"/>
      <c r="S5" s="20" t="s">
        <v>23</v>
      </c>
      <c r="T5" s="1">
        <v>4399.93</v>
      </c>
      <c r="U5" s="1"/>
      <c r="V5" s="1" t="s">
        <v>14</v>
      </c>
      <c r="W5" t="s">
        <v>13</v>
      </c>
    </row>
    <row r="6" spans="1:25" ht="15.75" customHeight="1" x14ac:dyDescent="0.2">
      <c r="A6" s="13"/>
      <c r="B6" s="13"/>
      <c r="C6" s="20" t="s">
        <v>25</v>
      </c>
      <c r="D6" s="37">
        <v>1737.626</v>
      </c>
      <c r="E6" s="1"/>
      <c r="F6" s="13"/>
      <c r="G6" s="20" t="s">
        <v>25</v>
      </c>
      <c r="H6" s="37">
        <v>1769.144</v>
      </c>
      <c r="I6" s="1"/>
      <c r="J6" s="20" t="s">
        <v>25</v>
      </c>
      <c r="K6" s="37">
        <v>1512.0160000000001</v>
      </c>
      <c r="L6" s="1"/>
      <c r="M6" s="20" t="s">
        <v>25</v>
      </c>
      <c r="N6" s="37">
        <v>1510.77</v>
      </c>
      <c r="O6" s="1"/>
      <c r="P6" s="20" t="s">
        <v>25</v>
      </c>
      <c r="Q6" s="37">
        <v>1379.904</v>
      </c>
      <c r="R6" s="1"/>
      <c r="S6" s="20" t="s">
        <v>25</v>
      </c>
      <c r="T6" s="1">
        <v>1013.282</v>
      </c>
      <c r="U6" s="1"/>
      <c r="V6" s="1" t="s">
        <v>14</v>
      </c>
      <c r="W6" t="s">
        <v>13</v>
      </c>
    </row>
    <row r="7" spans="1:25" ht="18.75" customHeight="1" x14ac:dyDescent="0.2">
      <c r="A7" s="13"/>
      <c r="B7" s="13"/>
      <c r="C7" s="20" t="s">
        <v>27</v>
      </c>
      <c r="D7" s="37">
        <v>1.48</v>
      </c>
      <c r="E7" s="1"/>
      <c r="F7" s="13"/>
      <c r="G7" s="20" t="s">
        <v>27</v>
      </c>
      <c r="H7" s="37">
        <v>0.75</v>
      </c>
      <c r="I7" s="1"/>
      <c r="J7" s="20" t="s">
        <v>27</v>
      </c>
      <c r="K7" s="37">
        <v>0.375</v>
      </c>
      <c r="L7" s="1"/>
      <c r="M7" s="20" t="s">
        <v>27</v>
      </c>
      <c r="N7" s="37">
        <v>1.5049999999999999</v>
      </c>
      <c r="O7" s="1"/>
      <c r="P7" s="20" t="s">
        <v>27</v>
      </c>
      <c r="Q7" s="37">
        <v>2.61</v>
      </c>
      <c r="R7" s="1"/>
      <c r="S7" s="20" t="s">
        <v>27</v>
      </c>
      <c r="T7" s="1">
        <v>1.1419999999999999</v>
      </c>
      <c r="U7" s="1"/>
      <c r="V7" s="1" t="s">
        <v>14</v>
      </c>
      <c r="W7" t="s">
        <v>13</v>
      </c>
    </row>
    <row r="8" spans="1:25" ht="16" x14ac:dyDescent="0.2">
      <c r="A8" s="13"/>
      <c r="B8" s="13"/>
      <c r="C8" s="5" t="s">
        <v>9</v>
      </c>
      <c r="D8" s="39">
        <v>0</v>
      </c>
      <c r="E8" s="1"/>
      <c r="F8" s="13"/>
      <c r="G8" s="5" t="s">
        <v>9</v>
      </c>
      <c r="H8" s="39">
        <v>0</v>
      </c>
      <c r="I8" s="1"/>
      <c r="J8" s="20" t="s">
        <v>29</v>
      </c>
      <c r="K8" s="37">
        <v>0</v>
      </c>
      <c r="L8" s="1"/>
      <c r="M8" s="20" t="s">
        <v>29</v>
      </c>
      <c r="N8" s="37">
        <v>0</v>
      </c>
      <c r="O8" s="1"/>
      <c r="P8" s="20" t="s">
        <v>29</v>
      </c>
      <c r="Q8" s="37">
        <v>0</v>
      </c>
      <c r="R8" s="1"/>
      <c r="S8" s="20" t="s">
        <v>29</v>
      </c>
      <c r="T8" s="1">
        <v>0</v>
      </c>
      <c r="U8" s="1"/>
      <c r="V8" s="1" t="s">
        <v>14</v>
      </c>
      <c r="W8" t="s">
        <v>13</v>
      </c>
    </row>
    <row r="9" spans="1:25" x14ac:dyDescent="0.2">
      <c r="A9" s="13"/>
      <c r="B9" s="13"/>
      <c r="C9" s="5"/>
      <c r="D9" s="11"/>
      <c r="E9" s="1"/>
      <c r="F9" s="13"/>
      <c r="G9" s="5"/>
      <c r="H9" s="11"/>
      <c r="I9" s="1"/>
      <c r="J9" s="1"/>
      <c r="K9" s="38"/>
      <c r="L9" s="1"/>
      <c r="M9" s="1"/>
      <c r="N9" s="38"/>
      <c r="O9" s="1"/>
      <c r="P9" s="1"/>
      <c r="Q9" s="38"/>
      <c r="R9" s="1"/>
      <c r="S9" s="1"/>
      <c r="T9" s="1"/>
      <c r="U9" s="1"/>
      <c r="V9" s="1" t="s">
        <v>14</v>
      </c>
      <c r="W9" t="s">
        <v>13</v>
      </c>
    </row>
    <row r="10" spans="1:25" ht="16.5" customHeight="1" x14ac:dyDescent="0.2">
      <c r="A10" s="12"/>
      <c r="B10" s="13"/>
      <c r="C10" s="5" t="s">
        <v>10</v>
      </c>
      <c r="D10" s="9">
        <v>73.56</v>
      </c>
      <c r="E10" s="4">
        <f>(D10/1000)*3.6</f>
        <v>0.264816</v>
      </c>
      <c r="F10" s="13"/>
      <c r="G10" s="5" t="s">
        <v>10</v>
      </c>
      <c r="H10" s="9">
        <v>73.56</v>
      </c>
      <c r="I10" s="4">
        <f>(H10/1000)*3.6</f>
        <v>0.264816</v>
      </c>
      <c r="J10" s="5" t="s">
        <v>10</v>
      </c>
      <c r="K10" s="9">
        <v>73.56</v>
      </c>
      <c r="L10" s="4">
        <f>(K10/1000)*3.6</f>
        <v>0.264816</v>
      </c>
      <c r="M10" s="5" t="s">
        <v>10</v>
      </c>
      <c r="N10" s="9">
        <v>73.56</v>
      </c>
      <c r="O10" s="4">
        <f>(N10/1000)*3.6</f>
        <v>0.264816</v>
      </c>
      <c r="P10" s="5" t="s">
        <v>10</v>
      </c>
      <c r="Q10" s="9">
        <v>73.56</v>
      </c>
      <c r="R10" s="4">
        <f>(Q10/1000)*3.6</f>
        <v>0.264816</v>
      </c>
      <c r="S10" s="5" t="s">
        <v>10</v>
      </c>
      <c r="T10" s="9">
        <v>73.56</v>
      </c>
      <c r="U10" s="4">
        <f>(T10/1000)*3.6</f>
        <v>0.264816</v>
      </c>
      <c r="V10" s="1" t="s">
        <v>14</v>
      </c>
      <c r="W10" t="s">
        <v>13</v>
      </c>
    </row>
    <row r="11" spans="1:25" ht="18" customHeight="1" x14ac:dyDescent="0.2">
      <c r="A11" s="12"/>
      <c r="B11" s="13"/>
      <c r="C11" s="5" t="s">
        <v>17</v>
      </c>
      <c r="D11" s="9"/>
      <c r="E11" s="8">
        <v>0.20200000000000001</v>
      </c>
      <c r="F11" s="13"/>
      <c r="G11" s="5" t="s">
        <v>17</v>
      </c>
      <c r="H11" s="9"/>
      <c r="I11" s="8">
        <v>0.20200000000000001</v>
      </c>
      <c r="J11" s="5" t="s">
        <v>17</v>
      </c>
      <c r="K11" s="9"/>
      <c r="L11" s="8">
        <v>0.20200000000000001</v>
      </c>
      <c r="M11" s="5" t="s">
        <v>17</v>
      </c>
      <c r="N11" s="9"/>
      <c r="O11" s="8">
        <v>0.20200000000000001</v>
      </c>
      <c r="P11" s="5" t="s">
        <v>17</v>
      </c>
      <c r="Q11" s="9"/>
      <c r="R11" s="8">
        <v>0.20200000000000001</v>
      </c>
      <c r="S11" s="5" t="s">
        <v>17</v>
      </c>
      <c r="T11" s="9"/>
      <c r="U11" s="8">
        <v>0.20200000000000001</v>
      </c>
      <c r="V11" s="1" t="s">
        <v>15</v>
      </c>
      <c r="W11" t="s">
        <v>16</v>
      </c>
    </row>
    <row r="12" spans="1:25" ht="18" customHeight="1" x14ac:dyDescent="0.25">
      <c r="A12" s="13"/>
      <c r="B12" s="13"/>
      <c r="C12" s="5" t="s">
        <v>8</v>
      </c>
      <c r="D12" s="9">
        <v>71.62</v>
      </c>
      <c r="E12" s="7">
        <f>(D12/1000)*3.6</f>
        <v>0.25783200000000001</v>
      </c>
      <c r="F12" s="13"/>
      <c r="G12" s="5" t="s">
        <v>8</v>
      </c>
      <c r="H12" s="9">
        <v>71.62</v>
      </c>
      <c r="I12" s="7">
        <f>(H12/1000)*3.6</f>
        <v>0.25783200000000001</v>
      </c>
      <c r="J12" s="5" t="s">
        <v>8</v>
      </c>
      <c r="K12" s="9">
        <v>71.62</v>
      </c>
      <c r="L12" s="7">
        <f>(K12/1000)*3.6</f>
        <v>0.25783200000000001</v>
      </c>
      <c r="M12" s="5" t="s">
        <v>8</v>
      </c>
      <c r="N12" s="9">
        <v>71.62</v>
      </c>
      <c r="O12" s="7">
        <f>(N12/1000)*3.6</f>
        <v>0.25783200000000001</v>
      </c>
      <c r="P12" s="5" t="s">
        <v>8</v>
      </c>
      <c r="Q12" s="9">
        <v>71.62</v>
      </c>
      <c r="R12" s="7">
        <f>(Q12/1000)*3.6</f>
        <v>0.25783200000000001</v>
      </c>
      <c r="S12" s="5" t="s">
        <v>8</v>
      </c>
      <c r="T12" s="9">
        <v>71.62</v>
      </c>
      <c r="U12" s="7">
        <f>(T12/1000)*3.6</f>
        <v>0.25783200000000001</v>
      </c>
      <c r="V12" s="1" t="s">
        <v>15</v>
      </c>
      <c r="W12" t="s">
        <v>16</v>
      </c>
      <c r="Y12" s="15"/>
    </row>
    <row r="13" spans="1:25" x14ac:dyDescent="0.2">
      <c r="A13" s="13"/>
      <c r="B13" s="13"/>
      <c r="C13" s="2" t="s">
        <v>7</v>
      </c>
      <c r="D13" s="10">
        <v>74.08</v>
      </c>
      <c r="E13" s="4">
        <f>(D13/1000)*3.6</f>
        <v>0.26668799999999998</v>
      </c>
      <c r="F13" s="13"/>
      <c r="G13" s="2" t="s">
        <v>7</v>
      </c>
      <c r="H13" s="10">
        <v>74.08</v>
      </c>
      <c r="I13" s="4">
        <f>(H13/1000)*3.6</f>
        <v>0.26668799999999998</v>
      </c>
      <c r="J13" s="2" t="s">
        <v>7</v>
      </c>
      <c r="K13" s="10">
        <v>74.08</v>
      </c>
      <c r="L13" s="4">
        <f>(K13/1000)*3.6</f>
        <v>0.26668799999999998</v>
      </c>
      <c r="M13" s="2" t="s">
        <v>7</v>
      </c>
      <c r="N13" s="10">
        <v>74.08</v>
      </c>
      <c r="O13" s="4">
        <f>(N13/1000)*3.6</f>
        <v>0.26668799999999998</v>
      </c>
      <c r="P13" s="2" t="s">
        <v>7</v>
      </c>
      <c r="Q13" s="10">
        <v>74.08</v>
      </c>
      <c r="R13" s="4">
        <f>(Q13/1000)*3.6</f>
        <v>0.26668799999999998</v>
      </c>
      <c r="S13" s="2" t="s">
        <v>7</v>
      </c>
      <c r="T13" s="10">
        <v>74.08</v>
      </c>
      <c r="U13" s="4">
        <f>(T13/1000)*3.6</f>
        <v>0.26668799999999998</v>
      </c>
      <c r="V13" s="1" t="s">
        <v>15</v>
      </c>
      <c r="W13" t="s">
        <v>16</v>
      </c>
    </row>
    <row r="14" spans="1:25" x14ac:dyDescent="0.2">
      <c r="A14" s="1"/>
      <c r="B14" s="1"/>
      <c r="D14" s="1"/>
      <c r="E14" s="1"/>
      <c r="F14" s="1"/>
      <c r="G14" s="2"/>
      <c r="H14" s="10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5" x14ac:dyDescent="0.2">
      <c r="A15" s="1"/>
      <c r="B15" s="1"/>
      <c r="C15" s="2" t="s">
        <v>6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5" x14ac:dyDescent="0.2">
      <c r="A16" s="1"/>
      <c r="B16" s="1"/>
      <c r="C16" s="1" t="s">
        <v>0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">
      <c r="A17" s="1"/>
      <c r="B17" s="1"/>
      <c r="C17" s="1"/>
      <c r="D17" s="1"/>
      <c r="E17" s="1"/>
      <c r="F17" s="1" t="s">
        <v>0</v>
      </c>
      <c r="G17" s="1" t="s">
        <v>0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">
      <c r="A19" s="1"/>
      <c r="B19" s="1"/>
      <c r="C19" s="1"/>
      <c r="D19" s="1"/>
      <c r="E19" s="1"/>
      <c r="F19" s="1"/>
      <c r="G19" s="1" t="s">
        <v>0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">
      <c r="A21" s="1"/>
      <c r="B21" s="1"/>
      <c r="C21" s="1"/>
      <c r="D21" s="1"/>
      <c r="E21" s="1"/>
      <c r="F21" s="1"/>
      <c r="G21" s="1" t="s">
        <v>0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</sheetData>
  <pageMargins left="0.7" right="0.7" top="0.75" bottom="0.75" header="0.3" footer="0.3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A48CE-38D0-40BB-BDAC-6FC2CFF2521A}">
  <dimension ref="A1:E22"/>
  <sheetViews>
    <sheetView topLeftCell="A4" workbookViewId="0">
      <selection activeCell="B21" sqref="B21"/>
    </sheetView>
  </sheetViews>
  <sheetFormatPr baseColWidth="10" defaultColWidth="8.83203125" defaultRowHeight="15" x14ac:dyDescent="0.2"/>
  <cols>
    <col min="1" max="1" width="51.83203125" customWidth="1"/>
    <col min="2" max="2" width="13.6640625" customWidth="1"/>
  </cols>
  <sheetData>
    <row r="1" spans="1:2" x14ac:dyDescent="0.2">
      <c r="A1" s="17" t="s">
        <v>34</v>
      </c>
      <c r="B1" s="24">
        <v>2021</v>
      </c>
    </row>
    <row r="2" spans="1:2" x14ac:dyDescent="0.2">
      <c r="A2" s="18" t="s">
        <v>1</v>
      </c>
      <c r="B2" s="31">
        <v>0.75</v>
      </c>
    </row>
    <row r="3" spans="1:2" x14ac:dyDescent="0.2">
      <c r="A3" s="18" t="s">
        <v>2</v>
      </c>
      <c r="B3" s="32">
        <v>1.1100000000000001</v>
      </c>
    </row>
    <row r="4" spans="1:2" x14ac:dyDescent="0.2">
      <c r="A4" s="18" t="s">
        <v>3</v>
      </c>
      <c r="B4" s="31">
        <v>0.70099999999999996</v>
      </c>
    </row>
    <row r="5" spans="1:2" x14ac:dyDescent="0.2">
      <c r="A5" s="30" t="s">
        <v>4</v>
      </c>
      <c r="B5" s="32">
        <v>15</v>
      </c>
    </row>
    <row r="6" spans="1:2" x14ac:dyDescent="0.2">
      <c r="A6" s="18" t="s">
        <v>5</v>
      </c>
      <c r="B6" s="31">
        <v>5.6111111111111112E-2</v>
      </c>
    </row>
    <row r="7" spans="1:2" x14ac:dyDescent="0.2">
      <c r="A7" s="17" t="s">
        <v>33</v>
      </c>
      <c r="B7" s="34">
        <f>B2*(B3*B4+B5*B6)</f>
        <v>1.2148325</v>
      </c>
    </row>
    <row r="8" spans="1:2" x14ac:dyDescent="0.2">
      <c r="A8" s="23" t="s">
        <v>18</v>
      </c>
      <c r="B8" s="40">
        <v>56002</v>
      </c>
    </row>
    <row r="9" spans="1:2" x14ac:dyDescent="0.2">
      <c r="A9" s="23" t="s">
        <v>19</v>
      </c>
      <c r="B9" s="35">
        <f>ROUNDDOWN(B7*B8, 0)</f>
        <v>68033</v>
      </c>
    </row>
    <row r="10" spans="1:2" x14ac:dyDescent="0.2">
      <c r="A10" s="19" t="s">
        <v>20</v>
      </c>
      <c r="B10" s="25"/>
    </row>
    <row r="11" spans="1:2" x14ac:dyDescent="0.2">
      <c r="A11" s="20" t="s">
        <v>21</v>
      </c>
      <c r="B11" s="28">
        <f>'Greentech Data'!N4</f>
        <v>18545.96</v>
      </c>
    </row>
    <row r="12" spans="1:2" x14ac:dyDescent="0.2">
      <c r="A12" s="21" t="s">
        <v>22</v>
      </c>
      <c r="B12" s="26">
        <f>B4*B11</f>
        <v>13000.717959999998</v>
      </c>
    </row>
    <row r="13" spans="1:2" x14ac:dyDescent="0.2">
      <c r="A13" s="20" t="s">
        <v>23</v>
      </c>
      <c r="B13" s="33">
        <f>'Greentech Data'!N5</f>
        <v>15161.11</v>
      </c>
    </row>
    <row r="14" spans="1:2" x14ac:dyDescent="0.2">
      <c r="A14" s="21" t="s">
        <v>24</v>
      </c>
      <c r="B14" s="26">
        <f>B13*3.6*B6</f>
        <v>3062.5442200000002</v>
      </c>
    </row>
    <row r="15" spans="1:2" x14ac:dyDescent="0.2">
      <c r="A15" s="20" t="s">
        <v>25</v>
      </c>
      <c r="B15" s="29">
        <f>'Greentech Data'!N6</f>
        <v>1510.77</v>
      </c>
    </row>
    <row r="16" spans="1:2" x14ac:dyDescent="0.2">
      <c r="A16" s="21" t="s">
        <v>26</v>
      </c>
      <c r="B16" s="26">
        <f>B15*73.56/1000*3.6</f>
        <v>400.07606832000005</v>
      </c>
    </row>
    <row r="17" spans="1:5" x14ac:dyDescent="0.2">
      <c r="A17" s="20" t="s">
        <v>27</v>
      </c>
      <c r="B17" s="29">
        <f>'Greentech Data'!N7</f>
        <v>1.5049999999999999</v>
      </c>
    </row>
    <row r="18" spans="1:5" x14ac:dyDescent="0.2">
      <c r="A18" s="21" t="s">
        <v>28</v>
      </c>
      <c r="B18" s="26">
        <f>B17*71.62/1000*3.6</f>
        <v>0.38803715999999999</v>
      </c>
    </row>
    <row r="19" spans="1:5" x14ac:dyDescent="0.2">
      <c r="A19" s="20" t="s">
        <v>29</v>
      </c>
      <c r="B19" s="29">
        <v>0</v>
      </c>
    </row>
    <row r="20" spans="1:5" x14ac:dyDescent="0.2">
      <c r="A20" s="21" t="s">
        <v>30</v>
      </c>
      <c r="B20" s="26">
        <v>0</v>
      </c>
    </row>
    <row r="21" spans="1:5" ht="16" thickBot="1" x14ac:dyDescent="0.25">
      <c r="A21" s="21" t="s">
        <v>31</v>
      </c>
      <c r="B21" s="26">
        <f>ROUNDUP((B12+B14+B16+B18),0)</f>
        <v>16464</v>
      </c>
      <c r="C21" s="26"/>
    </row>
    <row r="22" spans="1:5" ht="16" thickBot="1" x14ac:dyDescent="0.25">
      <c r="A22" s="22" t="s">
        <v>32</v>
      </c>
      <c r="B22" s="41">
        <f>ROUNDDOWN(B21-B9,0)</f>
        <v>-51569</v>
      </c>
      <c r="C22" s="41"/>
      <c r="E22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37E8D-EC64-4D20-B8F8-3C9ABCDFB365}">
  <dimension ref="A1:E22"/>
  <sheetViews>
    <sheetView topLeftCell="A5" workbookViewId="0">
      <selection activeCell="B9" sqref="B9"/>
    </sheetView>
  </sheetViews>
  <sheetFormatPr baseColWidth="10" defaultColWidth="8.83203125" defaultRowHeight="15" x14ac:dyDescent="0.2"/>
  <cols>
    <col min="1" max="1" width="54.6640625" customWidth="1"/>
    <col min="2" max="2" width="13.6640625" customWidth="1"/>
  </cols>
  <sheetData>
    <row r="1" spans="1:2" x14ac:dyDescent="0.2">
      <c r="A1" s="17" t="s">
        <v>34</v>
      </c>
      <c r="B1" s="24">
        <v>2022</v>
      </c>
    </row>
    <row r="2" spans="1:2" x14ac:dyDescent="0.2">
      <c r="A2" s="18" t="s">
        <v>1</v>
      </c>
      <c r="B2" s="31">
        <v>0.75</v>
      </c>
    </row>
    <row r="3" spans="1:2" x14ac:dyDescent="0.2">
      <c r="A3" s="18" t="s">
        <v>2</v>
      </c>
      <c r="B3" s="32">
        <v>1.1100000000000001</v>
      </c>
    </row>
    <row r="4" spans="1:2" x14ac:dyDescent="0.2">
      <c r="A4" s="18" t="s">
        <v>3</v>
      </c>
      <c r="B4" s="31">
        <v>0.70099999999999996</v>
      </c>
    </row>
    <row r="5" spans="1:2" x14ac:dyDescent="0.2">
      <c r="A5" s="30" t="s">
        <v>4</v>
      </c>
      <c r="B5" s="32">
        <v>15</v>
      </c>
    </row>
    <row r="6" spans="1:2" x14ac:dyDescent="0.2">
      <c r="A6" s="18" t="s">
        <v>5</v>
      </c>
      <c r="B6" s="31">
        <v>5.6111111111111112E-2</v>
      </c>
    </row>
    <row r="7" spans="1:2" x14ac:dyDescent="0.2">
      <c r="A7" s="17" t="s">
        <v>33</v>
      </c>
      <c r="B7" s="34">
        <f>B2*(B3*B4+B5*B6)</f>
        <v>1.2148325</v>
      </c>
    </row>
    <row r="8" spans="1:2" x14ac:dyDescent="0.2">
      <c r="A8" s="23" t="s">
        <v>18</v>
      </c>
      <c r="B8" s="40">
        <v>36917</v>
      </c>
    </row>
    <row r="9" spans="1:2" x14ac:dyDescent="0.2">
      <c r="A9" s="23" t="s">
        <v>19</v>
      </c>
      <c r="B9" s="35">
        <f>ROUNDDOWN(B7*B8, 0)</f>
        <v>44847</v>
      </c>
    </row>
    <row r="10" spans="1:2" x14ac:dyDescent="0.2">
      <c r="A10" s="19" t="s">
        <v>20</v>
      </c>
      <c r="B10" s="25"/>
    </row>
    <row r="11" spans="1:2" x14ac:dyDescent="0.2">
      <c r="A11" s="20" t="s">
        <v>21</v>
      </c>
      <c r="B11" s="28">
        <f>'Greentech Data'!Q4</f>
        <v>14610.154</v>
      </c>
    </row>
    <row r="12" spans="1:2" x14ac:dyDescent="0.2">
      <c r="A12" s="21" t="s">
        <v>22</v>
      </c>
      <c r="B12" s="26">
        <f>B4*B11</f>
        <v>10241.717954</v>
      </c>
    </row>
    <row r="13" spans="1:2" x14ac:dyDescent="0.2">
      <c r="A13" s="20" t="s">
        <v>23</v>
      </c>
      <c r="B13" s="33">
        <f>'Greentech Data'!Q5</f>
        <v>10264.25</v>
      </c>
    </row>
    <row r="14" spans="1:2" x14ac:dyDescent="0.2">
      <c r="A14" s="21" t="s">
        <v>24</v>
      </c>
      <c r="B14" s="26">
        <f>B13*3.6*B6</f>
        <v>2073.3785000000003</v>
      </c>
    </row>
    <row r="15" spans="1:2" x14ac:dyDescent="0.2">
      <c r="A15" s="20" t="s">
        <v>25</v>
      </c>
      <c r="B15" s="29">
        <f>'Greentech Data'!Q6</f>
        <v>1379.904</v>
      </c>
    </row>
    <row r="16" spans="1:2" x14ac:dyDescent="0.2">
      <c r="A16" s="21" t="s">
        <v>26</v>
      </c>
      <c r="B16" s="26">
        <f>B15*73.56/1000*3.6</f>
        <v>365.42065766400003</v>
      </c>
    </row>
    <row r="17" spans="1:5" x14ac:dyDescent="0.2">
      <c r="A17" s="20" t="s">
        <v>27</v>
      </c>
      <c r="B17" s="29">
        <f>'Greentech Data'!Q7</f>
        <v>2.61</v>
      </c>
    </row>
    <row r="18" spans="1:5" x14ac:dyDescent="0.2">
      <c r="A18" s="21" t="s">
        <v>28</v>
      </c>
      <c r="B18" s="26">
        <f>B17*71.62/1000*3.6</f>
        <v>0.67294152000000007</v>
      </c>
    </row>
    <row r="19" spans="1:5" x14ac:dyDescent="0.2">
      <c r="A19" s="20" t="s">
        <v>29</v>
      </c>
      <c r="B19" s="29">
        <v>0</v>
      </c>
    </row>
    <row r="20" spans="1:5" x14ac:dyDescent="0.2">
      <c r="A20" s="21" t="s">
        <v>30</v>
      </c>
      <c r="B20" s="26">
        <v>0</v>
      </c>
    </row>
    <row r="21" spans="1:5" ht="16" thickBot="1" x14ac:dyDescent="0.25">
      <c r="A21" s="21" t="s">
        <v>31</v>
      </c>
      <c r="B21" s="26">
        <f>ROUNDUP((B12+B14+B16+B18),0)</f>
        <v>12682</v>
      </c>
      <c r="C21" s="26"/>
    </row>
    <row r="22" spans="1:5" ht="16" thickBot="1" x14ac:dyDescent="0.25">
      <c r="A22" s="22" t="s">
        <v>32</v>
      </c>
      <c r="B22" s="41">
        <f>ROUNDDOWN(B21-B9,0)</f>
        <v>-32165</v>
      </c>
      <c r="C22" s="41"/>
      <c r="E22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206B3-CD49-4581-8E10-B39703D2340D}">
  <dimension ref="A1:E22"/>
  <sheetViews>
    <sheetView topLeftCell="A9" workbookViewId="0">
      <selection activeCell="B21" sqref="B21"/>
    </sheetView>
  </sheetViews>
  <sheetFormatPr baseColWidth="10" defaultColWidth="8.83203125" defaultRowHeight="15" x14ac:dyDescent="0.2"/>
  <cols>
    <col min="1" max="1" width="54.5" customWidth="1"/>
    <col min="2" max="2" width="12.6640625" customWidth="1"/>
  </cols>
  <sheetData>
    <row r="1" spans="1:2" x14ac:dyDescent="0.2">
      <c r="A1" s="17" t="s">
        <v>34</v>
      </c>
      <c r="B1" s="24" t="s">
        <v>43</v>
      </c>
    </row>
    <row r="2" spans="1:2" x14ac:dyDescent="0.2">
      <c r="A2" s="18" t="s">
        <v>1</v>
      </c>
      <c r="B2" s="31">
        <v>0.75</v>
      </c>
    </row>
    <row r="3" spans="1:2" x14ac:dyDescent="0.2">
      <c r="A3" s="18" t="s">
        <v>2</v>
      </c>
      <c r="B3" s="32">
        <v>1.1100000000000001</v>
      </c>
    </row>
    <row r="4" spans="1:2" x14ac:dyDescent="0.2">
      <c r="A4" s="18" t="s">
        <v>3</v>
      </c>
      <c r="B4" s="31">
        <v>0.70099999999999996</v>
      </c>
    </row>
    <row r="5" spans="1:2" x14ac:dyDescent="0.2">
      <c r="A5" s="30" t="s">
        <v>4</v>
      </c>
      <c r="B5" s="32">
        <v>15</v>
      </c>
    </row>
    <row r="6" spans="1:2" x14ac:dyDescent="0.2">
      <c r="A6" s="18" t="s">
        <v>5</v>
      </c>
      <c r="B6" s="31">
        <v>5.6111111111111112E-2</v>
      </c>
    </row>
    <row r="7" spans="1:2" x14ac:dyDescent="0.2">
      <c r="A7" s="17" t="s">
        <v>33</v>
      </c>
      <c r="B7" s="34">
        <f>B2*(B3*B4+B5*B6)</f>
        <v>1.2148325</v>
      </c>
    </row>
    <row r="8" spans="1:2" x14ac:dyDescent="0.2">
      <c r="A8" s="23" t="s">
        <v>18</v>
      </c>
      <c r="B8" s="40">
        <f>'Greentech Data'!T3</f>
        <v>24534</v>
      </c>
    </row>
    <row r="9" spans="1:2" x14ac:dyDescent="0.2">
      <c r="A9" s="23" t="s">
        <v>19</v>
      </c>
      <c r="B9" s="35">
        <f>ROUNDDOWN(B7*B8, 0)</f>
        <v>29804</v>
      </c>
    </row>
    <row r="10" spans="1:2" x14ac:dyDescent="0.2">
      <c r="A10" s="19" t="s">
        <v>20</v>
      </c>
      <c r="B10" s="25"/>
    </row>
    <row r="11" spans="1:2" x14ac:dyDescent="0.2">
      <c r="A11" s="20" t="s">
        <v>21</v>
      </c>
      <c r="B11" s="28">
        <f>'Greentech Data'!T4</f>
        <v>8210.0660000000007</v>
      </c>
    </row>
    <row r="12" spans="1:2" x14ac:dyDescent="0.2">
      <c r="A12" s="21" t="s">
        <v>22</v>
      </c>
      <c r="B12" s="26">
        <f>B4*B11</f>
        <v>5755.2562660000003</v>
      </c>
    </row>
    <row r="13" spans="1:2" x14ac:dyDescent="0.2">
      <c r="A13" s="20" t="s">
        <v>23</v>
      </c>
      <c r="B13" s="33">
        <f>'Greentech Data'!T5</f>
        <v>4399.93</v>
      </c>
    </row>
    <row r="14" spans="1:2" x14ac:dyDescent="0.2">
      <c r="A14" s="21" t="s">
        <v>24</v>
      </c>
      <c r="B14" s="26">
        <f>B13*3.6*B6</f>
        <v>888.78586000000007</v>
      </c>
    </row>
    <row r="15" spans="1:2" x14ac:dyDescent="0.2">
      <c r="A15" s="20" t="s">
        <v>25</v>
      </c>
      <c r="B15" s="29">
        <f>'Greentech Data'!T6</f>
        <v>1013.282</v>
      </c>
    </row>
    <row r="16" spans="1:2" x14ac:dyDescent="0.2">
      <c r="A16" s="21" t="s">
        <v>26</v>
      </c>
      <c r="B16" s="26">
        <f>B15*73.56/1000*3.6</f>
        <v>268.33328611200005</v>
      </c>
    </row>
    <row r="17" spans="1:5" x14ac:dyDescent="0.2">
      <c r="A17" s="20" t="s">
        <v>27</v>
      </c>
      <c r="B17" s="29">
        <f>'Greentech Data'!T7</f>
        <v>1.1419999999999999</v>
      </c>
    </row>
    <row r="18" spans="1:5" x14ac:dyDescent="0.2">
      <c r="A18" s="21" t="s">
        <v>28</v>
      </c>
      <c r="B18" s="26">
        <f>B17*71.62/1000*3.6</f>
        <v>0.29444414400000002</v>
      </c>
    </row>
    <row r="19" spans="1:5" x14ac:dyDescent="0.2">
      <c r="A19" s="20" t="s">
        <v>29</v>
      </c>
      <c r="B19" s="29">
        <v>0</v>
      </c>
    </row>
    <row r="20" spans="1:5" x14ac:dyDescent="0.2">
      <c r="A20" s="21" t="s">
        <v>30</v>
      </c>
      <c r="B20" s="26">
        <v>0</v>
      </c>
    </row>
    <row r="21" spans="1:5" ht="16" thickBot="1" x14ac:dyDescent="0.25">
      <c r="A21" s="21" t="s">
        <v>31</v>
      </c>
      <c r="B21" s="26">
        <f>ROUNDUP((B12+B14+B16+B18), 0)</f>
        <v>6913</v>
      </c>
      <c r="C21" s="26"/>
    </row>
    <row r="22" spans="1:5" ht="16" thickBot="1" x14ac:dyDescent="0.25">
      <c r="A22" s="22" t="s">
        <v>32</v>
      </c>
      <c r="B22" s="41">
        <f>ROUNDDOWN(B21-B9,0)</f>
        <v>-22891</v>
      </c>
      <c r="C22" s="41"/>
      <c r="E22" t="s">
        <v>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A6D5C-AD48-4747-AB76-806BDF17A8F4}">
  <dimension ref="B3:C8"/>
  <sheetViews>
    <sheetView tabSelected="1" topLeftCell="A3" workbookViewId="0">
      <selection activeCell="C10" sqref="C10"/>
    </sheetView>
  </sheetViews>
  <sheetFormatPr baseColWidth="10" defaultColWidth="10.83203125" defaultRowHeight="15" x14ac:dyDescent="0.2"/>
  <cols>
    <col min="2" max="2" width="32.33203125" customWidth="1"/>
    <col min="3" max="3" width="24.33203125" customWidth="1"/>
  </cols>
  <sheetData>
    <row r="3" spans="2:3" ht="56" customHeight="1" x14ac:dyDescent="0.2">
      <c r="B3" s="42" t="s">
        <v>47</v>
      </c>
      <c r="C3" s="43"/>
    </row>
    <row r="4" spans="2:3" ht="35" customHeight="1" x14ac:dyDescent="0.2">
      <c r="B4" s="45" t="s">
        <v>48</v>
      </c>
      <c r="C4" s="46">
        <f>'2021'!B22</f>
        <v>-51569</v>
      </c>
    </row>
    <row r="5" spans="2:3" ht="36" customHeight="1" x14ac:dyDescent="0.2">
      <c r="B5" s="45" t="s">
        <v>49</v>
      </c>
      <c r="C5" s="46">
        <f>'2022'!B22</f>
        <v>-32165</v>
      </c>
    </row>
    <row r="6" spans="2:3" ht="32" customHeight="1" x14ac:dyDescent="0.2">
      <c r="B6" s="45" t="s">
        <v>50</v>
      </c>
      <c r="C6" s="46">
        <f>'2023(01Jan-30Sept)'!B22</f>
        <v>-22891</v>
      </c>
    </row>
    <row r="7" spans="2:3" ht="28" customHeight="1" x14ac:dyDescent="0.2">
      <c r="B7" s="45" t="s">
        <v>46</v>
      </c>
      <c r="C7" s="46">
        <f>SUM(C4:C6)</f>
        <v>-106625</v>
      </c>
    </row>
    <row r="8" spans="2:3" x14ac:dyDescent="0.2">
      <c r="C8" s="4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Greentech Data</vt:lpstr>
      <vt:lpstr>2021</vt:lpstr>
      <vt:lpstr>2022</vt:lpstr>
      <vt:lpstr>2023(01Jan-30Sept)</vt:lpstr>
      <vt:lpstr>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2024-07-09T09:25:15Z</dcterms:modified>
</cp:coreProperties>
</file>