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d.docs.live.net/3d6981a0d7d3bca3/Documents/Projects_VAL/GS/GS.VAL.24.114_PA/8.Final Report/Kickout_2/GS.VAL.24.114-PERR_Round2_Addressed/TR_Pack_GS.VAL.24.114/Resub 2 Final files/"/>
    </mc:Choice>
  </mc:AlternateContent>
  <xr:revisionPtr revIDLastSave="14" documentId="8_{46AAF452-5C1B-3F45-83E4-F4568EC57D1A}" xr6:coauthVersionLast="47" xr6:coauthVersionMax="47" xr10:uidLastSave="{801B336D-A794-439D-9325-C48F718F9823}"/>
  <bookViews>
    <workbookView xWindow="2037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66" i="12" l="1"/>
  <c r="AD67" i="12" s="1"/>
  <c r="AE65" i="12"/>
  <c r="AE64" i="12"/>
  <c r="AE63" i="12"/>
  <c r="AE62" i="12"/>
  <c r="AE61" i="12"/>
  <c r="AE60" i="12"/>
  <c r="AE59" i="12"/>
  <c r="AE66" i="12" s="1"/>
  <c r="AE67" i="12" s="1"/>
  <c r="AC51" i="12" a="1"/>
  <c r="AC51" i="12" s="1"/>
  <c r="AC37" i="12"/>
  <c r="AC36" i="12"/>
  <c r="AC31" i="12" a="1"/>
  <c r="AC31" i="12" s="1"/>
  <c r="E66" i="12"/>
  <c r="R60" i="12"/>
  <c r="R61" i="12"/>
  <c r="R62" i="12"/>
  <c r="R63" i="12"/>
  <c r="R64" i="12"/>
  <c r="R65" i="12"/>
  <c r="R59" i="12"/>
  <c r="I67" i="12"/>
  <c r="Z60" i="12"/>
  <c r="Z61" i="12"/>
  <c r="Z62" i="12"/>
  <c r="Z63" i="12"/>
  <c r="Z64" i="12"/>
  <c r="Z65" i="12"/>
  <c r="Z59" i="12"/>
  <c r="AC42" i="12" l="1"/>
  <c r="AC39" i="12"/>
  <c r="AC38" i="12"/>
  <c r="AC33" i="12"/>
  <c r="AC32" i="12"/>
  <c r="AC41" i="12"/>
  <c r="AC40" i="12"/>
  <c r="AC35" i="12"/>
  <c r="AC34" i="12"/>
  <c r="AC43" i="12"/>
  <c r="V60" i="12"/>
  <c r="V61" i="12"/>
  <c r="V62" i="12"/>
  <c r="V63" i="12"/>
  <c r="V64" i="12"/>
  <c r="V65" i="12"/>
  <c r="V59" i="12"/>
  <c r="V67" i="12" s="1"/>
  <c r="U67" i="12"/>
  <c r="Z66" i="12" l="1"/>
  <c r="Z67" i="12" s="1"/>
  <c r="Y66" i="12"/>
  <c r="Y67" i="12" s="1"/>
  <c r="R66" i="12"/>
  <c r="R67" i="12" s="1"/>
  <c r="Q66" i="12"/>
  <c r="Q67" i="12" s="1"/>
  <c r="N60" i="12"/>
  <c r="N61" i="12"/>
  <c r="N62" i="12"/>
  <c r="N63" i="12"/>
  <c r="N64" i="12"/>
  <c r="N65" i="12"/>
  <c r="M66" i="12"/>
  <c r="M67" i="12" s="1"/>
  <c r="N59" i="12"/>
  <c r="H66" i="12"/>
  <c r="I64" i="12"/>
  <c r="I65" i="12"/>
  <c r="D67" i="12"/>
  <c r="E67" i="12" l="1"/>
  <c r="N66" i="12"/>
  <c r="N67" i="12" s="1"/>
  <c r="I60" i="12" l="1"/>
  <c r="I61" i="12"/>
  <c r="I62" i="12"/>
  <c r="I63" i="12"/>
  <c r="I59" i="12"/>
  <c r="I66" i="12" s="1"/>
  <c r="B60" i="12" l="1"/>
  <c r="B61" i="12"/>
  <c r="B62" i="12"/>
  <c r="B63" i="12"/>
  <c r="B59" i="12"/>
  <c r="N308" i="6"/>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7" i="12"/>
  <c r="AA27" i="12" s="1"/>
  <c r="B28" i="12"/>
  <c r="B37" i="12"/>
  <c r="B25" i="12"/>
  <c r="W25" i="12" s="1"/>
  <c r="B24" i="12"/>
  <c r="XEP20" i="12" a="1"/>
  <c r="XEP20" i="12" s="1"/>
  <c r="XFD19" i="11" a="1"/>
  <c r="XFD19" i="11" s="1"/>
  <c r="AB217" i="8"/>
  <c r="AB255" i="8" s="1" a="1"/>
  <c r="AB255" i="8" s="1"/>
  <c r="AB107" i="8"/>
  <c r="AB112" i="8" s="1" a="1"/>
  <c r="AB112" i="8" s="1"/>
  <c r="AF112" i="8" s="1"/>
  <c r="AB53" i="8"/>
  <c r="AB61" i="8" s="1" a="1"/>
  <c r="AB61" i="8" s="1"/>
  <c r="P298" i="6"/>
  <c r="N298" i="6"/>
  <c r="A272" i="8"/>
  <c r="L4" i="6"/>
  <c r="P57" i="6"/>
  <c r="T31" i="12" s="1" a="1"/>
  <c r="T31" i="12" s="1"/>
  <c r="T43"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J24" i="12" l="1"/>
  <c r="F24" i="12"/>
  <c r="S30" i="11" a="1"/>
  <c r="S30" i="11" s="1"/>
  <c r="C31" i="12" a="1"/>
  <c r="C31" i="12" s="1"/>
  <c r="C40" i="12" s="1"/>
  <c r="W30" i="5" a="1"/>
  <c r="W30" i="5" s="1"/>
  <c r="W38" i="5" s="1"/>
  <c r="AE30" i="5" a="1"/>
  <c r="AE30" i="5" s="1"/>
  <c r="AE37" i="5" s="1"/>
  <c r="W30" i="11" a="1"/>
  <c r="W30" i="11" s="1"/>
  <c r="W38" i="11" s="1"/>
  <c r="G31" i="12" a="1"/>
  <c r="G31" i="12" s="1"/>
  <c r="G37" i="12" s="1"/>
  <c r="AA30" i="11" a="1"/>
  <c r="AA30" i="11" s="1"/>
  <c r="G30" i="5" a="1"/>
  <c r="G30" i="5" s="1"/>
  <c r="G39" i="5" s="1"/>
  <c r="AI30" i="5" a="1"/>
  <c r="AI30" i="5" s="1"/>
  <c r="AE30" i="11" a="1"/>
  <c r="AE30" i="11" s="1"/>
  <c r="AE32" i="11" s="1"/>
  <c r="L31" i="12" a="1"/>
  <c r="L31" i="12" s="1"/>
  <c r="L33" i="12" s="1"/>
  <c r="O30" i="5" a="1"/>
  <c r="O30" i="5" s="1"/>
  <c r="O30" i="11" a="1"/>
  <c r="O30" i="11" s="1"/>
  <c r="AA30" i="5" a="1"/>
  <c r="AA30" i="5" s="1"/>
  <c r="AA41" i="5" s="1"/>
  <c r="C30" i="11" a="1"/>
  <c r="C30" i="11" s="1"/>
  <c r="C39" i="11" s="1"/>
  <c r="AI30" i="11" a="1"/>
  <c r="AI30" i="11" s="1"/>
  <c r="AI39" i="11" s="1"/>
  <c r="P31" i="12" a="1"/>
  <c r="P31" i="12" s="1"/>
  <c r="P32" i="12" s="1"/>
  <c r="X31" i="12" a="1"/>
  <c r="X31" i="12" s="1"/>
  <c r="X43"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T39" i="12"/>
  <c r="AK3" i="8"/>
  <c r="AE3" i="8"/>
  <c r="AI3" i="8"/>
  <c r="AJ3" i="8"/>
  <c r="AF3" i="8"/>
  <c r="T32"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5" i="12"/>
  <c r="AA25" i="12"/>
  <c r="F25" i="12"/>
  <c r="K27" i="12"/>
  <c r="C51" i="12" a="1"/>
  <c r="C51" i="12" s="1"/>
  <c r="F27" i="12"/>
  <c r="J27" i="12"/>
  <c r="O27" i="12"/>
  <c r="S27" i="12"/>
  <c r="W27" i="12"/>
  <c r="K24" i="12"/>
  <c r="O24" i="12"/>
  <c r="S24" i="12"/>
  <c r="K25" i="12"/>
  <c r="W24" i="12"/>
  <c r="O25" i="12"/>
  <c r="AA24" i="12"/>
  <c r="S25" i="12"/>
  <c r="F28" i="12"/>
  <c r="K28" i="12"/>
  <c r="L51" i="12" s="1" a="1"/>
  <c r="L51" i="12" s="1"/>
  <c r="S28" i="12"/>
  <c r="AA28" i="12"/>
  <c r="J28" i="12"/>
  <c r="O28" i="12"/>
  <c r="W28" i="12"/>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T41" i="12"/>
  <c r="T37" i="12"/>
  <c r="T33" i="12"/>
  <c r="T42" i="12"/>
  <c r="T38" i="12"/>
  <c r="T35" i="12"/>
  <c r="T36" i="12"/>
  <c r="T40" i="12"/>
  <c r="T34" i="12"/>
  <c r="X51" i="12" l="1" a="1"/>
  <c r="X51" i="12" s="1"/>
  <c r="G51" i="12" a="1"/>
  <c r="G51" i="12" s="1"/>
  <c r="P38" i="12"/>
  <c r="P42" i="12"/>
  <c r="P35" i="12"/>
  <c r="P39" i="12"/>
  <c r="P43" i="12"/>
  <c r="P37" i="12"/>
  <c r="P34" i="12"/>
  <c r="P33" i="12"/>
  <c r="P40" i="12"/>
  <c r="P41" i="12"/>
  <c r="L42" i="12"/>
  <c r="C39" i="12"/>
  <c r="C42" i="12"/>
  <c r="C37" i="12"/>
  <c r="C33" i="12"/>
  <c r="C35" i="12"/>
  <c r="C43" i="12"/>
  <c r="C38" i="12"/>
  <c r="C32" i="12"/>
  <c r="C41" i="12"/>
  <c r="C36" i="12"/>
  <c r="C34"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L34" i="12"/>
  <c r="L38" i="12"/>
  <c r="AM40" i="5"/>
  <c r="W35" i="11"/>
  <c r="W33" i="11"/>
  <c r="AE41" i="5"/>
  <c r="AE37" i="11"/>
  <c r="AE33" i="11"/>
  <c r="X38" i="12"/>
  <c r="AM38" i="5"/>
  <c r="X41" i="12"/>
  <c r="AM34" i="5"/>
  <c r="AE35" i="5"/>
  <c r="W31" i="11"/>
  <c r="AE31" i="5"/>
  <c r="AE32" i="5"/>
  <c r="L37" i="12"/>
  <c r="AE42" i="11"/>
  <c r="X35" i="12"/>
  <c r="X39" i="12"/>
  <c r="W32" i="11"/>
  <c r="L32" i="12"/>
  <c r="X34" i="12"/>
  <c r="X37" i="12"/>
  <c r="X40" i="12"/>
  <c r="L35" i="12"/>
  <c r="AE34" i="11"/>
  <c r="AM36" i="5"/>
  <c r="W42" i="11"/>
  <c r="AE34" i="5"/>
  <c r="AM37" i="5"/>
  <c r="L36" i="12"/>
  <c r="AE40" i="11"/>
  <c r="AE39" i="5"/>
  <c r="W40" i="11"/>
  <c r="X36" i="12"/>
  <c r="L43" i="12"/>
  <c r="W34" i="11"/>
  <c r="AM32" i="5"/>
  <c r="W37" i="11"/>
  <c r="AE33" i="5"/>
  <c r="L41" i="12"/>
  <c r="AE36" i="11"/>
  <c r="AE38" i="5"/>
  <c r="W41" i="11"/>
  <c r="AM31" i="5"/>
  <c r="X33" i="12"/>
  <c r="X32" i="12"/>
  <c r="AM39" i="5"/>
  <c r="W36" i="11"/>
  <c r="AE40" i="5"/>
  <c r="AE39" i="11"/>
  <c r="W39" i="11"/>
  <c r="AM33" i="5"/>
  <c r="L40" i="12"/>
  <c r="L39" i="12"/>
  <c r="AE194" i="8"/>
  <c r="AF195" i="8"/>
  <c r="G39" i="12"/>
  <c r="G42" i="12"/>
  <c r="G35" i="12"/>
  <c r="G38" i="12"/>
  <c r="G34" i="12"/>
  <c r="G40" i="12"/>
  <c r="G43" i="12"/>
  <c r="AF343" i="8"/>
  <c r="AF187" i="8"/>
  <c r="AC115" i="8"/>
  <c r="AD102" i="8"/>
  <c r="AD93" i="8"/>
  <c r="AF116" i="8"/>
  <c r="AD152" i="8"/>
  <c r="AD343" i="8"/>
  <c r="AC343" i="8"/>
  <c r="AE340" i="8"/>
  <c r="G36" i="12"/>
  <c r="G33" i="12"/>
  <c r="P36" i="12"/>
  <c r="G32" i="11"/>
  <c r="G42" i="11"/>
  <c r="G41" i="12"/>
  <c r="G36" i="11"/>
  <c r="G32" i="12"/>
  <c r="G38" i="11"/>
  <c r="G31" i="11"/>
  <c r="O36" i="5"/>
  <c r="O40" i="5"/>
  <c r="O34" i="5"/>
  <c r="O42" i="5"/>
  <c r="O38" i="5"/>
  <c r="O32" i="5"/>
  <c r="O39" i="5"/>
  <c r="O35" i="5"/>
  <c r="O33" i="5"/>
  <c r="O31" i="5"/>
  <c r="O37" i="5"/>
  <c r="O41" i="5"/>
  <c r="AF131" i="8"/>
  <c r="AC131" i="8"/>
  <c r="X42"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T51" i="12" a="1"/>
  <c r="T51" i="12" s="1"/>
  <c r="P51" i="12" a="1"/>
  <c r="P51"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<sst xmlns="http://schemas.openxmlformats.org/spreadsheetml/2006/main" count="3691" uniqueCount="1412">
  <si>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</si>
  <si>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</si>
  <si>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</si>
  <si>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</si>
  <si>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</si>
  <si>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</si>
  <si>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</si>
  <si>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</si>
  <si>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</si>
  <si>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</si>
  <si>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</si>
  <si>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</si>
  <si>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</si>
  <si>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</si>
  <si>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</si>
  <si>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</si>
  <si>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</si>
  <si>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</si>
  <si>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</si>
  <si>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</si>
  <si>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</si>
  <si>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</si>
  <si>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</si>
  <si>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</si>
  <si>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</si>
  <si>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</si>
  <si>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</si>
  <si>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</si>
  <si>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</si>
  <si>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</si>
  <si>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</si>
  <si>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</si>
  <si>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</si>
  <si>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</si>
  <si>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</si>
  <si>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</si>
  <si>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</si>
  <si>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</si>
  <si>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</si>
  <si>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</si>
  <si>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</si>
  <si>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</si>
  <si>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</si>
  <si>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</si>
  <si>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</si>
  <si>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</si>
  <si>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</si>
  <si>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</si>
  <si>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</si>
  <si>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</si>
  <si>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</si>
  <si>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</si>
  <si>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</si>
  <si>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</si>
  <si>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</si>
  <si>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</si>
  <si>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</si>
  <si>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</si>
  <si>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</si>
  <si>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</si>
  <si>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</si>
  <si>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</si>
  <si>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</si>
  <si>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</si>
  <si>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</si>
  <si>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</si>
  <si>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</si>
  <si>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</si>
  <si>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</si>
  <si>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</si>
  <si>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</si>
  <si>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</si>
  <si>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</si>
  <si>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</si>
  <si>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</si>
  <si>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</si>
  <si>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</si>
  <si>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</si>
  <si>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</si>
  <si>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</si>
  <si>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</si>
  <si>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</si>
  <si>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</si>
  <si>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</si>
  <si>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</si>
  <si>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</si>
  <si>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</si>
  <si>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</si>
  <si>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</si>
  <si>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</si>
  <si>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</si>
  <si>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</si>
  <si>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</si>
  <si>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</si>
  <si>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</si>
  <si>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</si>
  <si>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</si>
  <si>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</si>
  <si>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</si>
  <si>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</si>
  <si>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</si>
  <si>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</si>
  <si>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</si>
  <si>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</si>
  <si>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</si>
  <si>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</si>
  <si>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</si>
  <si>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</si>
  <si>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</si>
  <si>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</si>
  <si>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</si>
  <si>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</si>
  <si>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</si>
  <si>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</si>
  <si>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</si>
  <si>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</si>
  <si>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</si>
  <si>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</si>
  <si>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</si>
  <si>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</si>
  <si>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</si>
  <si>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</si>
  <si>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</si>
  <si>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</si>
  <si>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</si>
  <si>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</si>
  <si>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</si>
  <si>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</si>
  <si>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</si>
  <si>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</si>
  <si>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</si>
  <si>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</si>
  <si>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</si>
  <si>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</si>
  <si>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</si>
  <si>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</si>
  <si>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</si>
  <si>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</si>
  <si>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</si>
  <si>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</si>
  <si>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</si>
  <si>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</si>
  <si>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</si>
  <si>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</si>
  <si>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</si>
  <si>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</si>
  <si>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</si>
  <si>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</si>
  <si>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</si>
  <si>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</si>
  <si>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</si>
  <si>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</si>
  <si>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</si>
  <si>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</si>
  <si>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</si>
  <si>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</si>
  <si>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</si>
  <si>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</si>
  <si>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</si>
  <si>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</si>
  <si>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</si>
  <si>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</si>
  <si>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</si>
  <si>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</si>
  <si>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</si>
  <si>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</si>
  <si>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</si>
  <si>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</si>
  <si>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</si>
  <si>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</si>
  <si>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</si>
  <si>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</si>
  <si>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</si>
  <si>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</si>
  <si>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</si>
  <si>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</si>
  <si>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</si>
  <si>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</si>
  <si>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</si>
  <si>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</si>
  <si>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</si>
  <si>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</si>
  <si>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</si>
  <si>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</si>
  <si>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</si>
  <si>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</si>
  <si>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</si>
  <si>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</si>
  <si>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</si>
  <si>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</si>
  <si>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</si>
  <si>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</si>
  <si>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</si>
  <si>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</si>
  <si>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</si>
  <si>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</si>
  <si>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</si>
  <si>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</si>
  <si>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</si>
  <si>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</si>
  <si>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</si>
  <si>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</si>
  <si>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</si>
  <si>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</si>
  <si>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</si>
  <si>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</si>
  <si>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</si>
  <si>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</si>
  <si>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</si>
  <si>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</si>
  <si>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</si>
  <si>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</si>
  <si>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</si>
  <si>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</si>
  <si>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</si>
  <si>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</si>
  <si>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</si>
  <si>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</si>
  <si>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</si>
  <si>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</si>
  <si>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</si>
  <si>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</si>
  <si>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</si>
  <si>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</si>
  <si>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</si>
  <si>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</si>
  <si>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</si>
  <si>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</si>
  <si>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</si>
  <si>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</si>
  <si>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</si>
  <si>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</si>
  <si>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</si>
  <si>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</si>
  <si>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</si>
  <si>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</si>
  <si>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</si>
  <si>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</si>
  <si>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</si>
  <si>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</si>
  <si>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</si>
  <si>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</si>
  <si>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</si>
  <si>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</si>
  <si>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</si>
  <si>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</si>
  <si>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</si>
  <si>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</si>
  <si>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</si>
  <si>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</si>
  <si>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</si>
  <si>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</si>
  <si>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</si>
  <si>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</si>
  <si>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</si>
  <si>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</si>
  <si>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</si>
  <si>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</si>
  <si>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</si>
  <si>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</si>
  <si>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</si>
  <si>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</si>
  <si>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</si>
  <si>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</si>
  <si>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</si>
  <si>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</si>
  <si>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</si>
  <si>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</si>
  <si>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</si>
  <si>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</si>
  <si>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</si>
  <si>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</si>
  <si>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</si>
  <si>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</si>
  <si>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</si>
  <si>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</si>
  <si>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</si>
  <si>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</si>
  <si>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</si>
  <si>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</si>
  <si>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</si>
  <si>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</si>
  <si>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</si>
  <si>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</si>
  <si>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</si>
  <si>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</si>
  <si>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</si>
  <si>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</si>
  <si>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</si>
  <si>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</si>
  <si>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</si>
  <si>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</si>
  <si>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</si>
  <si>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</si>
  <si>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</si>
  <si>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</si>
  <si>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</si>
  <si>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</si>
  <si>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</si>
  <si>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</si>
  <si>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</si>
  <si>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</si>
  <si>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</si>
  <si>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</si>
  <si>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</si>
  <si>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</si>
  <si>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</si>
  <si>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</si>
  <si>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</si>
  <si>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</si>
  <si>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</si>
  <si>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</si>
  <si>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</si>
  <si>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</si>
  <si>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</si>
  <si>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</si>
  <si>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</si>
  <si>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</si>
  <si>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</si>
  <si>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</si>
  <si>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</si>
  <si>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</si>
  <si>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</si>
  <si>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</si>
  <si>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</si>
  <si>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</si>
  <si>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</si>
  <si>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</si>
  <si>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</si>
  <si>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</si>
  <si>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</si>
  <si>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</si>
  <si>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</si>
  <si>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</si>
  <si>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</si>
  <si>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</si>
  <si>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</si>
  <si>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</si>
  <si>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</si>
  <si>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</si>
  <si>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</si>
  <si>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</si>
  <si>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</si>
  <si>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</si>
  <si>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</si>
  <si>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</si>
  <si>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</si>
  <si>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</si>
  <si>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</si>
  <si>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</si>
  <si>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</si>
  <si>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</si>
  <si>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</si>
  <si>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</si>
  <si>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</si>
  <si>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</si>
  <si>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</si>
  <si>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</si>
  <si>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</si>
  <si>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</si>
  <si>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</si>
  <si>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</si>
  <si>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</si>
  <si>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</si>
  <si>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</si>
  <si>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</si>
  <si>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</si>
  <si>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</si>
  <si>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</si>
  <si>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</si>
  <si>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</si>
  <si>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</si>
  <si>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</si>
  <si>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</si>
  <si>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</si>
  <si>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</si>
  <si>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</si>
  <si>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</si>
  <si>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</si>
  <si>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</si>
  <si>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</si>
  <si>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</si>
  <si>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</si>
  <si>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</si>
  <si>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</si>
  <si>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</si>
  <si>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</si>
  <si>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</si>
  <si>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</si>
  <si>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</si>
  <si>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</si>
  <si>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</si>
  <si>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</si>
  <si>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</si>
  <si>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</si>
  <si>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</si>
  <si>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</si>
  <si>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</si>
  <si>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</si>
  <si>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</si>
  <si>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</si>
  <si>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</si>
  <si>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</si>
  <si>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</si>
  <si>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</si>
  <si>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</si>
  <si>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</si>
  <si>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</si>
  <si>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</si>
  <si>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</si>
  <si>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</si>
  <si>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</si>
  <si>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</si>
  <si>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</si>
  <si>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</si>
  <si>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</si>
  <si>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</si>
  <si>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</si>
  <si>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</si>
  <si>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</si>
  <si>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</si>
  <si>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</si>
  <si>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</si>
  <si>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</si>
  <si>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</si>
  <si>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</si>
  <si>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</si>
  <si>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</si>
  <si>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</si>
  <si>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</si>
  <si>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</si>
  <si>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</si>
  <si>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</si>
  <si>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</si>
  <si>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</si>
  <si>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</si>
  <si>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</si>
  <si>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</si>
  <si>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</si>
  <si>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</si>
  <si>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</si>
  <si>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</si>
  <si>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</si>
  <si>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</si>
  <si>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</si>
  <si>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</si>
  <si>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</si>
  <si>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</si>
  <si>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</si>
  <si>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</si>
  <si>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</si>
  <si>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</si>
  <si>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</si>
  <si>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</si>
  <si>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</si>
  <si>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</si>
  <si>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</si>
  <si>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</si>
  <si>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</si>
  <si>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</si>
  <si>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</si>
  <si>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</si>
  <si>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</si>
  <si>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</si>
  <si>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</si>
  <si>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</si>
  <si>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</si>
  <si>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</si>
  <si>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</si>
  <si>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</si>
  <si>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</si>
  <si>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</si>
  <si>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</si>
  <si>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</si>
  <si>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</si>
  <si>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</si>
  <si>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</si>
  <si>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</si>
  <si>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</si>
  <si>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</si>
  <si>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</si>
  <si>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</si>
  <si>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</si>
  <si>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</si>
  <si>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</si>
  <si>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</si>
  <si>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</si>
  <si>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</si>
  <si>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</si>
  <si>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</si>
  <si>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</si>
  <si>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</si>
  <si>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</si>
  <si>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</si>
  <si>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</si>
  <si>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</si>
  <si>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</si>
  <si>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</si>
  <si>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</si>
  <si>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</si>
  <si>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</si>
  <si>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</si>
  <si>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</si>
  <si>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</si>
  <si>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</si>
  <si>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</si>
  <si>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</si>
  <si>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</si>
  <si>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</si>
  <si>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</si>
  <si>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</si>
  <si>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</si>
  <si>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</si>
  <si>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</si>
  <si>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</si>
  <si>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</si>
  <si>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</si>
  <si>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</si>
  <si>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</si>
  <si>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</si>
  <si>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</si>
  <si>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</si>
  <si>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</si>
  <si>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</si>
  <si>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</si>
  <si>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</si>
  <si>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</si>
  <si>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</si>
  <si>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</si>
  <si>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</si>
  <si>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</si>
  <si>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</si>
  <si>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</si>
  <si>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</si>
  <si>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</si>
  <si>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</si>
  <si>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</si>
  <si>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</si>
  <si>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</si>
  <si>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</si>
  <si>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</si>
  <si>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</si>
  <si>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</si>
  <si>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</si>
  <si>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</si>
  <si>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</si>
  <si>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</si>
  <si>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</si>
  <si>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</si>
  <si>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</si>
  <si>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</si>
  <si>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</si>
  <si>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</si>
  <si>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</si>
  <si>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</si>
  <si>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</si>
  <si>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</si>
  <si>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</si>
  <si>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</si>
  <si>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</si>
  <si>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</si>
  <si>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</si>
  <si>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</si>
  <si>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</si>
  <si>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</si>
  <si>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</si>
  <si>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</si>
  <si>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</si>
  <si>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</si>
  <si>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</si>
  <si>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</si>
  <si>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</si>
  <si>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</si>
  <si>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</si>
  <si>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</si>
  <si>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</si>
  <si>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</si>
  <si>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</si>
  <si>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</si>
  <si>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</si>
  <si>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</si>
  <si>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</si>
  <si>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</si>
  <si>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</si>
  <si>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</si>
  <si>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</si>
  <si>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</si>
  <si>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</si>
  <si>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</si>
  <si>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</si>
  <si>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</si>
  <si>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</si>
  <si>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</si>
  <si>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</si>
  <si>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</si>
  <si>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</si>
  <si>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</si>
  <si>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</si>
  <si>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</si>
  <si>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</si>
  <si>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</si>
  <si>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</si>
  <si>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</si>
  <si>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</si>
  <si>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</si>
  <si>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</si>
  <si>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</si>
  <si>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</si>
  <si>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</si>
  <si>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</si>
  <si>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</si>
  <si>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</si>
  <si>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</si>
  <si>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</si>
  <si>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</si>
  <si>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</si>
  <si>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</si>
  <si>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</si>
  <si>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</si>
  <si>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</si>
  <si>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</si>
  <si>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</si>
  <si>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</si>
  <si>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</si>
  <si>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</si>
  <si>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</si>
  <si>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</si>
  <si>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</si>
  <si>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</si>
  <si>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</si>
  <si>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</si>
  <si>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</si>
  <si>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</si>
  <si>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</si>
  <si>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</si>
  <si>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</si>
  <si>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</si>
  <si>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</si>
  <si>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</si>
  <si>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</si>
  <si>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</si>
  <si>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</si>
  <si>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</si>
  <si>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</si>
  <si>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</si>
  <si>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</si>
  <si>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</si>
  <si>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</si>
  <si>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</si>
  <si>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</si>
  <si>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</si>
  <si>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</si>
  <si>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</si>
  <si>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</si>
  <si>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</si>
  <si>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</si>
  <si>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</si>
  <si>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</si>
  <si>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</si>
  <si>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</si>
  <si>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</si>
  <si>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</si>
  <si>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</si>
  <si>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</si>
  <si>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</si>
  <si>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</si>
  <si>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</si>
  <si>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</si>
  <si>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</si>
  <si>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</si>
  <si>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</si>
  <si>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</si>
  <si>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</si>
  <si>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</si>
  <si>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</si>
  <si>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</si>
  <si>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</si>
  <si>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</si>
  <si>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</si>
  <si>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</si>
  <si>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</si>
  <si>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</si>
  <si>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</si>
  <si>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</si>
  <si>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</si>
  <si>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</si>
  <si>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</si>
  <si>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</si>
  <si>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</si>
  <si>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</si>
  <si>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</si>
  <si>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</si>
  <si>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</si>
  <si>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</si>
  <si>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</si>
  <si>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</si>
  <si>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</si>
  <si>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</si>
  <si>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</si>
  <si>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</si>
  <si>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</si>
  <si>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</si>
  <si>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</si>
  <si>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</si>
  <si>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</si>
  <si>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</si>
  <si>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</si>
  <si>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</si>
  <si>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</si>
  <si>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</si>
  <si>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</si>
  <si>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</si>
  <si>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</si>
  <si>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</si>
  <si>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</si>
  <si>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</si>
  <si>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</si>
  <si>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</si>
  <si>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</si>
  <si>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</si>
  <si>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</si>
  <si>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</si>
  <si>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</si>
  <si>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</si>
  <si>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</si>
  <si>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</si>
  <si>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</si>
  <si>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</si>
  <si>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</si>
  <si>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</si>
  <si>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</si>
  <si>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</si>
  <si>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</si>
  <si>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</si>
  <si>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</si>
  <si>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</si>
  <si>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</si>
  <si>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</si>
  <si>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</si>
  <si>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</si>
  <si>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</si>
  <si>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</si>
  <si>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</si>
  <si>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</si>
  <si>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</si>
  <si>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</si>
  <si>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</si>
  <si>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</si>
  <si>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</si>
  <si>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</si>
  <si>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</si>
  <si>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</si>
  <si>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</si>
  <si>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</si>
  <si>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</si>
  <si>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</si>
  <si>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</si>
  <si>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</si>
  <si>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</si>
  <si>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</si>
  <si>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</si>
  <si>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</si>
  <si>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</si>
  <si>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</si>
  <si>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</si>
  <si>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</si>
  <si>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</si>
  <si>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</si>
  <si>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</si>
  <si>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</si>
  <si>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</si>
  <si>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</si>
  <si>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</si>
  <si>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</si>
  <si>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</si>
  <si>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</si>
  <si>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</si>
  <si>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</si>
  <si>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</si>
  <si>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</si>
  <si>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</si>
  <si>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</si>
  <si>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</si>
  <si>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</si>
  <si>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</si>
  <si>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</si>
  <si>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</si>
  <si>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</si>
  <si>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</si>
  <si>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</si>
  <si>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</si>
  <si>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</si>
  <si>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</si>
  <si>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</si>
  <si>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</si>
  <si>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</si>
  <si>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</si>
  <si>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</si>
  <si>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</si>
  <si>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</si>
  <si>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</si>
  <si>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</si>
  <si>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</si>
  <si>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</si>
  <si>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</si>
  <si>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</si>
  <si>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</si>
  <si>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</si>
  <si>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</si>
  <si>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</si>
  <si>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</si>
  <si>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</si>
  <si>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</si>
  <si>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</si>
  <si>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</si>
  <si>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</si>
  <si>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</si>
  <si>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</si>
  <si>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</si>
  <si>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</si>
  <si>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</si>
  <si>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</si>
  <si>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</si>
  <si>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</si>
  <si>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</si>
  <si>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</si>
  <si>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</si>
  <si>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</si>
  <si>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</si>
  <si>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</si>
  <si>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</si>
  <si>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</si>
  <si>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</si>
  <si>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</si>
  <si>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</si>
  <si>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</si>
  <si>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</si>
  <si>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</si>
  <si>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</si>
  <si>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</si>
  <si>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</si>
  <si>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</si>
  <si>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</si>
  <si>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</si>
  <si>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</si>
  <si>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</si>
  <si>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</si>
  <si>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</si>
  <si>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</si>
  <si>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</si>
  <si>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</si>
  <si>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</si>
  <si>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</si>
  <si>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</si>
  <si>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</si>
  <si>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</si>
  <si>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</si>
  <si>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</si>
  <si>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</si>
  <si>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</si>
  <si>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</si>
  <si>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</si>
  <si>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</si>
  <si>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</si>
  <si>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</si>
  <si>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</si>
  <si>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</si>
  <si>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</si>
  <si>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</si>
  <si>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</si>
  <si>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</si>
  <si>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</si>
  <si>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</si>
  <si>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</si>
  <si>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</si>
  <si>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</si>
  <si>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</si>
  <si>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</si>
  <si>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</si>
  <si>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</si>
  <si>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</si>
  <si>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</si>
  <si>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</si>
  <si>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</si>
  <si>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</si>
  <si>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</si>
  <si>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</si>
  <si>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</si>
  <si>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</si>
  <si>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</si>
  <si>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</si>
  <si>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</si>
  <si>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</si>
  <si>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</si>
  <si>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</si>
  <si>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</si>
  <si>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</si>
  <si>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</si>
  <si>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</si>
  <si>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</si>
  <si>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</si>
  <si>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</si>
  <si>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</si>
  <si>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</si>
  <si>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</si>
  <si>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</si>
  <si>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</si>
  <si>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</si>
  <si>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</si>
  <si>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</si>
  <si>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</si>
  <si>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</si>
  <si>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</si>
  <si>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</si>
  <si>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</si>
  <si>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</si>
  <si>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</si>
  <si>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</si>
  <si>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</si>
  <si>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</si>
  <si>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</si>
  <si>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</si>
  <si>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</si>
  <si>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</si>
  <si>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</si>
  <si>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</si>
  <si>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</si>
  <si>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</si>
  <si>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</si>
  <si>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</si>
  <si>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</si>
  <si>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</si>
  <si>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</si>
  <si>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</si>
  <si>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</si>
  <si>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</si>
  <si>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</si>
  <si>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</si>
  <si>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</si>
  <si>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</si>
  <si>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</si>
  <si>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</si>
  <si>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</si>
  <si>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</si>
  <si>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</si>
  <si>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</si>
  <si>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</si>
  <si>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</si>
  <si>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</si>
  <si>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</si>
  <si>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</si>
  <si>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</si>
  <si>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</si>
  <si>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</si>
  <si>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</si>
  <si>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</si>
  <si>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</si>
  <si>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</si>
  <si>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</si>
  <si>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</si>
  <si>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</si>
  <si>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</si>
  <si>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</si>
  <si>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</si>
  <si>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</si>
  <si>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</si>
  <si>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</si>
  <si>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</si>
  <si>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</si>
  <si>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</si>
  <si>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</si>
  <si>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</si>
  <si>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</si>
  <si>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</si>
  <si>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</si>
  <si>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</si>
  <si>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</si>
  <si>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</si>
  <si>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</si>
  <si>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</si>
  <si>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</si>
  <si>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</si>
  <si>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</si>
  <si>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</si>
  <si>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</si>
  <si>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</si>
  <si>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</si>
  <si>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</si>
  <si>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</si>
  <si>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</si>
  <si>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</si>
  <si>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</si>
  <si>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</si>
  <si>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</si>
  <si>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</si>
  <si>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</si>
  <si>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</si>
  <si>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</si>
  <si>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</si>
  <si>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</si>
  <si>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</si>
  <si>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</si>
  <si>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</si>
  <si>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</si>
  <si>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</si>
  <si>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</si>
  <si>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</si>
  <si>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</si>
  <si>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</si>
  <si>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</si>
  <si>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</si>
  <si>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</si>
  <si>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</si>
  <si>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</si>
  <si>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</si>
  <si>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</si>
  <si>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</si>
  <si>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</si>
  <si>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</si>
  <si>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</si>
  <si>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</si>
  <si>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</si>
  <si>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</si>
  <si>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</si>
  <si>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</si>
  <si>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</si>
  <si>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</si>
  <si>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</si>
  <si>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</si>
  <si>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</si>
  <si>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</si>
  <si>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</si>
  <si>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</si>
  <si>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</si>
  <si>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</si>
  <si>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</si>
  <si>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</si>
  <si>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</si>
  <si>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</si>
  <si>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</si>
  <si>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</si>
  <si>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</si>
  <si>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</si>
  <si>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</si>
  <si>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</si>
  <si>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</si>
  <si>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</si>
  <si>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</si>
  <si>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</si>
  <si>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</si>
  <si>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</si>
  <si>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</si>
  <si>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</si>
  <si>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</si>
  <si>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</si>
  <si>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</si>
  <si>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</si>
  <si>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</si>
  <si>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</si>
  <si>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</si>
  <si>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</si>
  <si>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</si>
  <si>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</si>
  <si>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</si>
  <si>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</si>
  <si>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</si>
  <si>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</si>
  <si>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</si>
  <si>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</si>
  <si>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</si>
  <si>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</si>
  <si>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</si>
  <si>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</si>
  <si>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</si>
  <si>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</si>
  <si>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</si>
  <si>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</si>
  <si>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</si>
  <si>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</si>
  <si>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</si>
  <si>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</si>
  <si>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</si>
  <si>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</si>
  <si>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</si>
  <si>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</si>
  <si>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</si>
  <si>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</si>
  <si>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</si>
  <si>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</si>
  <si>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</si>
  <si>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</si>
  <si>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</si>
  <si>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</si>
  <si>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</si>
  <si>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</si>
  <si>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</si>
  <si>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</si>
  <si>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</si>
  <si>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</si>
  <si>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</si>
  <si>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</si>
  <si>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</si>
  <si>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</si>
  <si>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</si>
  <si>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</si>
  <si>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</si>
  <si>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</si>
  <si>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</si>
  <si>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</si>
  <si>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</si>
  <si>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</si>
  <si>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</si>
  <si>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</si>
  <si>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</si>
  <si>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</si>
  <si>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</si>
  <si>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</si>
  <si>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</si>
  <si>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</si>
  <si>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</si>
  <si>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</si>
  <si>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</si>
  <si>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</si>
  <si>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</si>
  <si>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</si>
  <si>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</si>
  <si>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</si>
  <si>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</si>
  <si>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</si>
  <si>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</si>
  <si>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</si>
  <si>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</si>
  <si>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</si>
  <si>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</si>
  <si>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</si>
  <si>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</si>
  <si>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</si>
  <si>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</si>
  <si>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</si>
  <si>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</si>
  <si>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</si>
  <si>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</si>
  <si>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</si>
  <si>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</si>
  <si>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</si>
  <si>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</si>
  <si>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</si>
  <si>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</si>
  <si>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</si>
  <si>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</si>
  <si>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</si>
  <si>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</si>
  <si>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</si>
  <si>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</si>
  <si>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</si>
  <si>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</si>
  <si>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</si>
  <si>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</si>
  <si>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</si>
  <si>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</si>
  <si>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</si>
  <si>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</si>
  <si>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</si>
  <si>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</si>
  <si>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</si>
  <si>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</si>
  <si>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</si>
  <si>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</si>
  <si>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</si>
  <si>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</si>
  <si>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</si>
  <si>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</si>
  <si>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</si>
  <si>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</si>
  <si>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</si>
  <si>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</si>
  <si>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</si>
  <si>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</si>
  <si>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</si>
  <si>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</si>
  <si>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</si>
  <si>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</si>
  <si>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</si>
  <si>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</si>
  <si>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</si>
  <si>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</si>
  <si>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</si>
  <si>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</si>
  <si>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</si>
  <si>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</si>
  <si>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</si>
  <si>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</si>
  <si>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</si>
  <si>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</si>
  <si>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</si>
  <si>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</si>
  <si>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</si>
  <si>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</si>
  <si>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</si>
  <si>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</si>
  <si>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</si>
  <si>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</si>
  <si>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</si>
  <si>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</si>
  <si>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</si>
  <si>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</si>
  <si>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</si>
  <si>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</si>
  <si>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</si>
  <si>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</si>
  <si>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</si>
  <si>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</si>
  <si>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</si>
  <si>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</si>
  <si>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</si>
  <si>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</si>
  <si>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</si>
  <si>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</si>
  <si>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</si>
  <si>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</si>
  <si>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</si>
  <si>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</si>
  <si>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</si>
  <si>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</si>
  <si>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</si>
  <si>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</si>
  <si>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</si>
  <si>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</si>
  <si>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</si>
  <si>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</si>
  <si>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</si>
  <si>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</si>
  <si>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</si>
  <si>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</si>
  <si>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</si>
  <si>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</si>
  <si>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</si>
  <si>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</si>
  <si>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</si>
  <si>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</si>
  <si>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</si>
  <si>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</si>
  <si>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</si>
  <si>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</si>
  <si>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</si>
  <si>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</si>
  <si>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</si>
  <si>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</si>
  <si>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</si>
  <si>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</si>
  <si>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</si>
  <si>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</si>
  <si>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</si>
  <si>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</si>
  <si>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</si>
  <si>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</si>
  <si>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</si>
  <si>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</si>
  <si>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</si>
  <si>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</si>
  <si>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</si>
  <si>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</si>
  <si>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</si>
  <si>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</si>
  <si>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</si>
  <si>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</si>
  <si>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</si>
  <si>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</si>
  <si>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</si>
  <si>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</si>
  <si>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</si>
  <si>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</si>
  <si>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</si>
  <si>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</si>
  <si>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</si>
  <si>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</si>
  <si>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</si>
  <si>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</si>
  <si>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</si>
  <si>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</si>
  <si>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</si>
  <si>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</si>
  <si>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</si>
  <si>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</si>
  <si>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</si>
  <si>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</si>
  <si>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</si>
  <si>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</si>
  <si>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</si>
  <si>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</si>
  <si>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</si>
  <si>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</si>
  <si>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</si>
  <si>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</si>
  <si>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</si>
  <si>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</si>
  <si>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</si>
  <si>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</si>
  <si>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</si>
  <si>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</si>
  <si>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</si>
  <si>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</si>
  <si>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</si>
  <si>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</si>
  <si>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</si>
  <si>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</si>
  <si>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</si>
  <si>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</si>
  <si>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</si>
  <si>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</si>
  <si>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</si>
  <si>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</si>
  <si>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</si>
  <si>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</si>
  <si>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</si>
  <si>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</si>
  <si>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</si>
  <si>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</si>
  <si>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</si>
  <si>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</si>
  <si>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</si>
  <si>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</si>
  <si>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</si>
  <si>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</si>
  <si>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</si>
  <si>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</si>
  <si>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</si>
  <si>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</si>
  <si>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</si>
  <si>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</si>
  <si>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</si>
  <si>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</si>
  <si>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</si>
  <si>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</si>
  <si>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</si>
  <si>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</si>
  <si>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</si>
  <si>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</si>
  <si>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</si>
  <si>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</si>
  <si>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</si>
  <si>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</si>
  <si>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</si>
  <si>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</si>
  <si>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</si>
  <si>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</si>
  <si>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</si>
  <si>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</si>
  <si>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</si>
  <si>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</si>
  <si>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</si>
  <si>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</si>
  <si>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</si>
  <si>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</si>
  <si>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</si>
  <si>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</si>
  <si>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</si>
  <si>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</si>
  <si>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</si>
  <si>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</si>
  <si>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</si>
  <si>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</si>
  <si>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</si>
  <si>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</si>
  <si>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</si>
  <si>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</si>
  <si>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</si>
  <si>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</si>
  <si>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</si>
  <si>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</si>
  <si>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</si>
  <si>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</si>
  <si>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</si>
  <si>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</si>
  <si>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</si>
  <si>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</si>
  <si>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</si>
  <si>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</si>
  <si>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</si>
  <si>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</si>
  <si>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</si>
  <si>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</si>
  <si>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</si>
  <si>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</si>
  <si>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</si>
  <si>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</si>
  <si>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</si>
  <si>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</si>
  <si>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</si>
  <si>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t>
  </si>
  <si>
    <t>Project Database</t>
  </si>
  <si>
    <t>Calculated according to applied methodology “Technologies and Practices to Displace Decentralized Thermal Energy Consumption (TPDDTEC) and as outlined in the PDD</t>
  </si>
  <si>
    <t>Transparent data analysis and reporting</t>
  </si>
  <si>
    <t>None</t>
  </si>
  <si>
    <t>Survey questionnaires</t>
  </si>
  <si>
    <t>Monitoring surveys</t>
  </si>
  <si>
    <t>Monitorin period no - 7</t>
  </si>
  <si>
    <t xml:space="preserve">employment records </t>
  </si>
  <si>
    <t>GS879</t>
  </si>
  <si>
    <t xml:space="preserve">calculation based on fuel savings so no project or baseline emissions. </t>
  </si>
  <si>
    <t xml:space="preserve">based on values from baseline survey and 7th MP of GS 879 project values. </t>
  </si>
  <si>
    <t xml:space="preserve">This is the project target. </t>
  </si>
  <si>
    <t xml:space="preserve">project target. </t>
  </si>
  <si>
    <t>Project target</t>
  </si>
  <si>
    <t xml:space="preserve">Project target. </t>
  </si>
  <si>
    <t xml:space="preserve">TYCSD employment records </t>
  </si>
  <si>
    <t>count of total number jobs offered</t>
  </si>
  <si>
    <t xml:space="preserve">count of total number of stoves installed. </t>
  </si>
  <si>
    <t xml:space="preserve">training registers </t>
  </si>
  <si>
    <t xml:space="preserve">Training registers. </t>
  </si>
  <si>
    <t xml:space="preserve">Project database </t>
  </si>
  <si>
    <t>Money savings in KES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</si>
</sst>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
      <b/>
      <sz val="10"/>
      <color theme="1"/>
      <name val="Verdana"/>
      <family val="2"/>
    </font>
  </fonts>
  <fills count="27">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
      <patternFill patternType="solid">
        <fgColor rgb="FFF2F2F2"/>
        <bgColor rgb="FF000000"/>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80" fillId="0" borderId="0"/>
  </cellStyleXfs>
  <cellXfs count="34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14" fontId="59" fillId="26" borderId="1" xfId="0" applyNumberFormat="1" applyFont="1" applyFill="1" applyBorder="1" applyAlignment="1">
      <alignment horizontal="left"/>
    </xf>
    <xf numFmtId="14" fontId="59" fillId="26" borderId="25" xfId="0" applyNumberFormat="1" applyFont="1" applyFill="1" applyBorder="1" applyAlignment="1">
      <alignment horizontal="left"/>
    </xf>
    <xf numFmtId="14" fontId="59" fillId="26" borderId="0" xfId="0" applyNumberFormat="1" applyFont="1" applyFill="1" applyAlignment="1">
      <alignment horizontal="left"/>
    </xf>
    <xf numFmtId="1" fontId="80" fillId="0" borderId="1" xfId="4" applyNumberFormat="1" applyBorder="1"/>
    <xf numFmtId="1" fontId="81" fillId="0" borderId="1" xfId="4" applyNumberFormat="1" applyFont="1" applyBorder="1"/>
    <xf numFmtId="1" fontId="59" fillId="0" borderId="1" xfId="0" applyNumberFormat="1" applyFont="1" applyBorder="1" applyAlignment="1">
      <alignment horizontal="center"/>
    </xf>
    <xf numFmtId="0" fontId="56" fillId="0" borderId="25" xfId="0" applyFont="1" applyBorder="1"/>
    <xf numFmtId="0" fontId="56" fillId="19" borderId="26" xfId="0" applyFont="1" applyFill="1" applyBorder="1" applyAlignment="1">
      <alignment horizontal="center"/>
    </xf>
    <xf numFmtId="0" fontId="56" fillId="19" borderId="29" xfId="0" applyFont="1" applyFill="1" applyBorder="1" applyAlignment="1">
      <alignment horizontal="center"/>
    </xf>
    <xf numFmtId="0" fontId="59" fillId="2" borderId="1"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0" borderId="26" xfId="0" applyFont="1" applyBorder="1" applyAlignment="1">
      <alignment horizontal="center"/>
    </xf>
    <xf numFmtId="0" fontId="56" fillId="0" borderId="29" xfId="0" applyFont="1" applyBorder="1" applyAlignment="1">
      <alignment horizontal="center"/>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71" fillId="15" borderId="4" xfId="0" applyFont="1" applyFill="1" applyBorder="1" applyAlignment="1">
      <alignment horizontal="left" vertical="top"/>
    </xf>
    <xf numFmtId="0" fontId="71" fillId="15" borderId="18" xfId="0" applyFont="1" applyFill="1" applyBorder="1" applyAlignment="1">
      <alignment horizontal="left" vertical="top"/>
    </xf>
    <xf numFmtId="0" fontId="71" fillId="15" borderId="19" xfId="0" applyFont="1" applyFill="1" applyBorder="1" applyAlignment="1">
      <alignment horizontal="left" vertical="top"/>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62" fillId="0" borderId="0" xfId="2" applyFont="1" applyFill="1" applyAlignment="1">
      <alignment wrapText="1"/>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Hyperlink" xfId="2" builtinId="8"/>
    <cellStyle name="Normal" xfId="0" builtinId="0"/>
    <cellStyle name="Normal 2" xfId="1" xr:uid="{9EB15B56-D3F6-4B50-8DFC-F5C155315011}"/>
    <cellStyle name="Standard 4" xfId="4" xr:uid="{2C90ACBB-8F22-BE46-8726-D8863A86A158}"/>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1348045</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337819</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7</xdr:col>
      <xdr:colOff>2066</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406399</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386081</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167211</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4" zoomScale="110" zoomScaleNormal="110" workbookViewId="0">
      <selection activeCell="C9" sqref="C9"/>
    </sheetView>
  </sheetViews>
  <sheetFormatPr defaultColWidth="10.42578125" defaultRowHeight="15"/>
  <cols>
    <col min="1" max="1" width="1.42578125" style="161" customWidth="1"/>
    <col min="2" max="2" width="14.42578125" style="218" customWidth="1"/>
    <col min="3" max="3" width="96.42578125" style="161" bestFit="1" customWidth="1"/>
    <col min="4" max="6" width="1.42578125" style="161" customWidth="1"/>
    <col min="7" max="7" width="59" style="161" customWidth="1"/>
    <col min="8" max="8" width="30.42578125" style="161" customWidth="1"/>
    <col min="9" max="10" width="10.42578125" style="161"/>
    <col min="11" max="11" width="29.140625" style="161" customWidth="1"/>
    <col min="12" max="16384" width="10.42578125" style="161"/>
  </cols>
  <sheetData>
    <row r="1" spans="1:8" ht="135" customHeight="1"/>
    <row r="2" spans="1:8" ht="20.25" customHeight="1">
      <c r="A2" s="160"/>
      <c r="B2" s="291" t="s">
        <v>1379</v>
      </c>
      <c r="C2" s="292"/>
      <c r="D2" s="160"/>
      <c r="E2" s="160"/>
      <c r="F2" s="160"/>
    </row>
    <row r="3" spans="1:8" ht="20.25" customHeight="1">
      <c r="A3" s="160"/>
      <c r="B3" s="291" t="s">
        <v>1388</v>
      </c>
      <c r="C3" s="292"/>
      <c r="D3" s="160"/>
      <c r="E3" s="160"/>
      <c r="F3" s="160"/>
    </row>
    <row r="4" spans="1:8" ht="56.25" customHeight="1">
      <c r="A4" s="160"/>
      <c r="B4" s="293" t="s">
        <v>0</v>
      </c>
      <c r="C4" s="293"/>
      <c r="D4" s="293"/>
      <c r="E4" s="293"/>
      <c r="F4" s="293"/>
      <c r="G4" s="293"/>
      <c r="H4" s="293"/>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7.25" customHeight="1">
      <c r="B20" s="294" t="s">
        <v>1380</v>
      </c>
      <c r="C20" s="294"/>
      <c r="G20" s="224"/>
    </row>
    <row r="21" spans="2:7" ht="12.75">
      <c r="B21" s="228" t="s">
        <v>1381</v>
      </c>
      <c r="C21" s="228" t="s">
        <v>1382</v>
      </c>
    </row>
    <row r="22" spans="2:7" ht="12.75">
      <c r="B22" s="228" t="s">
        <v>1383</v>
      </c>
      <c r="C22" s="228" t="s">
        <v>1384</v>
      </c>
      <c r="G22" s="224"/>
    </row>
    <row r="23" spans="2:7" ht="12.75">
      <c r="B23" s="228" t="s">
        <v>1386</v>
      </c>
      <c r="C23" s="228" t="s">
        <v>1385</v>
      </c>
    </row>
    <row r="24" spans="2:7" ht="12.75">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40625" defaultRowHeight="12.75"/>
  <cols>
    <col min="1" max="1" width="29.42578125" style="8" customWidth="1"/>
    <col min="2" max="2" width="32.140625" style="8" customWidth="1"/>
    <col min="3" max="3" width="25.42578125" style="8" customWidth="1"/>
    <col min="4" max="4" width="27.42578125" style="8" customWidth="1"/>
    <col min="5" max="5" width="25.42578125" style="8" customWidth="1"/>
    <col min="6" max="6" width="3.42578125" style="14" customWidth="1"/>
    <col min="7" max="9" width="25.42578125" style="8" customWidth="1"/>
    <col min="10" max="10" width="3.42578125" style="8" customWidth="1"/>
    <col min="11" max="13" width="25.42578125" style="8" customWidth="1"/>
    <col min="14" max="14" width="3.42578125" style="8" customWidth="1"/>
    <col min="15" max="17" width="25.42578125" style="8" customWidth="1"/>
    <col min="18" max="18" width="3.42578125" style="8" customWidth="1"/>
    <col min="19" max="21" width="25.42578125" style="8" customWidth="1"/>
    <col min="22" max="22" width="3.42578125" style="8" customWidth="1"/>
    <col min="23" max="25" width="25.42578125" style="8" customWidth="1"/>
    <col min="26" max="26" width="3.42578125" style="8" customWidth="1"/>
    <col min="27" max="29" width="25.42578125" style="8" customWidth="1"/>
    <col min="30" max="30" width="3.42578125" style="8" customWidth="1"/>
    <col min="31" max="33" width="25.42578125" style="8" customWidth="1"/>
    <col min="34" max="34" width="3.42578125" style="8" customWidth="1"/>
    <col min="35" max="37" width="25.42578125" style="8" customWidth="1"/>
    <col min="38" max="38" width="3.42578125" style="8" customWidth="1"/>
    <col min="39" max="41" width="25.42578125" style="8" customWidth="1"/>
    <col min="42" max="55" width="9.140625" style="14"/>
    <col min="56" max="16384" width="9.140625" style="8"/>
  </cols>
  <sheetData>
    <row r="1" spans="1:5" s="14" customFormat="1" ht="12.75" customHeight="1">
      <c r="A1" s="300" t="s">
        <v>9</v>
      </c>
      <c r="B1" s="59"/>
      <c r="C1" s="148"/>
      <c r="D1" s="148"/>
      <c r="E1" s="149"/>
    </row>
    <row r="2" spans="1:5" s="14" customFormat="1" ht="15.75">
      <c r="A2" s="300"/>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7" t="s">
        <v>5</v>
      </c>
      <c r="B20" s="11" t="s">
        <v>38</v>
      </c>
      <c r="C20" s="88" t="s">
        <v>39</v>
      </c>
      <c r="E20" s="94" t="s">
        <v>40</v>
      </c>
      <c r="O20" s="57"/>
    </row>
    <row r="21" spans="1:41 16384:16384" s="14" customFormat="1">
      <c r="A21" s="337"/>
      <c r="B21" s="17"/>
    </row>
    <row r="22" spans="1:41 16384:16384">
      <c r="A22" s="337"/>
      <c r="C22" s="331" t="s">
        <v>1330</v>
      </c>
      <c r="D22" s="332"/>
      <c r="E22" s="333"/>
      <c r="G22" s="325" t="s">
        <v>42</v>
      </c>
      <c r="H22" s="326"/>
      <c r="I22" s="327"/>
      <c r="K22" s="325" t="s">
        <v>42</v>
      </c>
      <c r="L22" s="326"/>
      <c r="M22" s="327"/>
      <c r="O22" s="325" t="s">
        <v>42</v>
      </c>
      <c r="P22" s="326"/>
      <c r="Q22" s="327"/>
      <c r="S22" s="325" t="s">
        <v>42</v>
      </c>
      <c r="T22" s="326"/>
      <c r="U22" s="327"/>
      <c r="W22" s="325" t="s">
        <v>42</v>
      </c>
      <c r="X22" s="326"/>
      <c r="Y22" s="327"/>
      <c r="AA22" s="325" t="s">
        <v>42</v>
      </c>
      <c r="AB22" s="326"/>
      <c r="AC22" s="327"/>
      <c r="AE22" s="325" t="s">
        <v>42</v>
      </c>
      <c r="AF22" s="326"/>
      <c r="AG22" s="327"/>
      <c r="AI22" s="325" t="s">
        <v>42</v>
      </c>
      <c r="AJ22" s="326"/>
      <c r="AK22" s="327"/>
      <c r="AM22" s="325" t="s">
        <v>42</v>
      </c>
      <c r="AN22" s="326"/>
      <c r="AO22" s="327"/>
    </row>
    <row r="23" spans="1:41 16384:16384">
      <c r="A23" s="337"/>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337"/>
      <c r="B24" s="150" t="str">
        <f>IF(C20="Start with SDG","Select SDG &gt;&gt;","")</f>
        <v>Select SDG &gt;&gt;</v>
      </c>
      <c r="C24" s="307" t="s">
        <v>129</v>
      </c>
      <c r="D24" s="308"/>
      <c r="E24" s="309"/>
      <c r="F24" s="101" t="str">
        <f>IF($B$24="Select SDG &gt;&gt;","&gt;&gt;","")</f>
        <v>&gt;&gt;</v>
      </c>
      <c r="G24" s="307" t="s">
        <v>43</v>
      </c>
      <c r="H24" s="308"/>
      <c r="I24" s="309"/>
      <c r="J24" s="101" t="str">
        <f>IF($B$24="Select SDG &gt;&gt;","&gt;&gt;","")</f>
        <v>&gt;&gt;</v>
      </c>
      <c r="K24" s="307" t="s">
        <v>122</v>
      </c>
      <c r="L24" s="308"/>
      <c r="M24" s="309"/>
      <c r="N24" s="101" t="str">
        <f>IF($B$24="Select SDG &gt;&gt;","&gt;&gt;","")</f>
        <v>&gt;&gt;</v>
      </c>
      <c r="O24" s="307" t="s">
        <v>128</v>
      </c>
      <c r="P24" s="308"/>
      <c r="Q24" s="309"/>
      <c r="R24" s="101" t="str">
        <f>IF($B$24="Select SDG &gt;&gt;","&gt;&gt;","")</f>
        <v>&gt;&gt;</v>
      </c>
      <c r="S24" s="307"/>
      <c r="T24" s="308"/>
      <c r="U24" s="309"/>
      <c r="V24" s="101" t="str">
        <f>IF($B$24="Select SDG &gt;&gt;","&gt;&gt;","")</f>
        <v>&gt;&gt;</v>
      </c>
      <c r="W24" s="307"/>
      <c r="X24" s="308"/>
      <c r="Y24" s="309"/>
      <c r="Z24" s="101" t="str">
        <f>IF($B$24="Select SDG &gt;&gt;","&gt;&gt;","")</f>
        <v>&gt;&gt;</v>
      </c>
      <c r="AA24" s="307"/>
      <c r="AB24" s="308"/>
      <c r="AC24" s="309"/>
      <c r="AD24" s="101" t="str">
        <f>IF($B$24="Select SDG &gt;&gt;","&gt;&gt;","")</f>
        <v>&gt;&gt;</v>
      </c>
      <c r="AE24" s="307"/>
      <c r="AF24" s="308"/>
      <c r="AG24" s="309"/>
      <c r="AH24" s="101" t="str">
        <f>IF($B$24="Select SDG &gt;&gt;","&gt;&gt;","")</f>
        <v>&gt;&gt;</v>
      </c>
      <c r="AI24" s="307"/>
      <c r="AJ24" s="308"/>
      <c r="AK24" s="309"/>
      <c r="AL24" s="101" t="str">
        <f>IF($B$24="Select SDG &gt;&gt;","&gt;&gt;","")</f>
        <v>&gt;&gt;</v>
      </c>
      <c r="AM24" s="307"/>
      <c r="AN24" s="308"/>
      <c r="AO24" s="30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2"/>
      <c r="D26" s="343"/>
      <c r="E26" s="344"/>
      <c r="F26" s="101" t="str">
        <f>IF($B$26="Select Monitoring indicator &gt;&gt;", "&gt;&gt;","")</f>
        <v/>
      </c>
      <c r="G26" s="310"/>
      <c r="H26" s="311"/>
      <c r="I26" s="312"/>
      <c r="J26" s="101" t="str">
        <f>IF($B$26="Select Monitoring indicator &gt;&gt;","&gt;&gt;","")</f>
        <v/>
      </c>
      <c r="K26" s="310"/>
      <c r="L26" s="311"/>
      <c r="M26" s="312"/>
      <c r="N26" s="101" t="str">
        <f>IF($B$26="Select Monitoring indicator &gt;&gt;","&gt;&gt;","")</f>
        <v/>
      </c>
      <c r="O26" s="310"/>
      <c r="P26" s="311"/>
      <c r="Q26" s="312"/>
      <c r="R26" s="101" t="str">
        <f>IF($B$26="Select Monitoring indicator &gt;&gt;","&gt;&gt;","")</f>
        <v/>
      </c>
      <c r="S26" s="310"/>
      <c r="T26" s="311"/>
      <c r="U26" s="312"/>
      <c r="V26" s="101" t="str">
        <f>IF($B$26="Select Monitoring indicator &gt;&gt;","&gt;&gt;","")</f>
        <v/>
      </c>
      <c r="W26" s="310"/>
      <c r="X26" s="311"/>
      <c r="Y26" s="312"/>
      <c r="Z26" s="101" t="str">
        <f>IF($B$26="Select Monitoring indicator &gt;&gt;","&gt;&gt;","")</f>
        <v/>
      </c>
      <c r="AA26" s="310"/>
      <c r="AB26" s="311"/>
      <c r="AC26" s="312"/>
      <c r="AD26" s="101" t="str">
        <f>IF($B$26="Select Monitoring indicator &gt;&gt;","&gt;&gt;","")</f>
        <v/>
      </c>
      <c r="AE26" s="310"/>
      <c r="AF26" s="311"/>
      <c r="AG26" s="312"/>
      <c r="AH26" s="101" t="str">
        <f>IF($B$26="Select Monitoring indicator &gt;&gt;","&gt;&gt;","")</f>
        <v/>
      </c>
      <c r="AI26" s="310"/>
      <c r="AJ26" s="311"/>
      <c r="AK26" s="312"/>
      <c r="AL26" s="101" t="str">
        <f>IF($B$26="Select Monitoring indicator &gt;&gt;","&gt;&gt;","")</f>
        <v/>
      </c>
      <c r="AM26" s="310"/>
      <c r="AN26" s="311"/>
      <c r="AO26" s="312"/>
    </row>
    <row r="27" spans="1:41 16384:16384" ht="12.75" customHeight="1">
      <c r="B27" s="151" t="str">
        <f>IF(C24&lt;&gt;"","Select Monitoring indicator &gt;&gt;","")</f>
        <v>Select Monitoring indicator &gt;&gt;</v>
      </c>
      <c r="C27" s="313" t="s">
        <v>218</v>
      </c>
      <c r="D27" s="314"/>
      <c r="E27" s="315"/>
      <c r="F27" s="101" t="str">
        <f>IF($B$27="Select Monitoring indicator &gt;&gt;","&gt;&gt;","")</f>
        <v>&gt;&gt;</v>
      </c>
      <c r="G27" s="307" t="s">
        <v>1340</v>
      </c>
      <c r="H27" s="308"/>
      <c r="I27" s="309"/>
      <c r="J27" s="101" t="str">
        <f>IF($B$27="Select Monitoring indicator &gt;&gt;","&gt;&gt;","")</f>
        <v>&gt;&gt;</v>
      </c>
      <c r="K27" s="307" t="s">
        <v>1056</v>
      </c>
      <c r="L27" s="308"/>
      <c r="M27" s="309"/>
      <c r="N27" s="101" t="str">
        <f>IF($B$27="Select Monitoring indicator &gt;&gt;","&gt;&gt;","")</f>
        <v>&gt;&gt;</v>
      </c>
      <c r="O27" s="307" t="s">
        <v>1176</v>
      </c>
      <c r="P27" s="308"/>
      <c r="Q27" s="309"/>
      <c r="R27" s="101" t="str">
        <f>IF($B$27="Select Monitoring indicator &gt;&gt;","&gt;&gt;","")</f>
        <v>&gt;&gt;</v>
      </c>
      <c r="S27" s="307"/>
      <c r="T27" s="308"/>
      <c r="U27" s="309"/>
      <c r="V27" s="101" t="str">
        <f>IF($B$27="Select Monitoring indicator &gt;&gt;","&gt;&gt;","")</f>
        <v>&gt;&gt;</v>
      </c>
      <c r="W27" s="307"/>
      <c r="X27" s="308"/>
      <c r="Y27" s="309"/>
      <c r="Z27" s="101" t="str">
        <f>IF($B$27="Select Monitoring indicator &gt;&gt;","&gt;&gt;","")</f>
        <v>&gt;&gt;</v>
      </c>
      <c r="AA27" s="307"/>
      <c r="AB27" s="308"/>
      <c r="AC27" s="309"/>
      <c r="AD27" s="101" t="str">
        <f>IF($B$27="Select Monitoring indicator &gt;&gt;","&gt;&gt;","")</f>
        <v>&gt;&gt;</v>
      </c>
      <c r="AE27" s="307"/>
      <c r="AF27" s="308"/>
      <c r="AG27" s="309"/>
      <c r="AH27" s="101" t="str">
        <f>IF($B$27="Select Monitoring indicator &gt;&gt;","&gt;&gt;","")</f>
        <v>&gt;&gt;</v>
      </c>
      <c r="AI27" s="307"/>
      <c r="AJ27" s="308"/>
      <c r="AK27" s="309"/>
      <c r="AL27" s="101" t="str">
        <f>IF($B$27="Select Monitoring indicator &gt;&gt;","&gt;&gt;","")</f>
        <v>&gt;&gt;</v>
      </c>
      <c r="AM27" s="307"/>
      <c r="AN27" s="308"/>
      <c r="AO27" s="30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IFERROR(_xlfn.IFS(C23&lt;&gt;"",IFERROR(INDEX(BA!$J$4:$J$952,MATCH(C26,BA!$P$4:$P$952,0)),""),C24&lt;&gt;"",IFERROR(INDEX(BA!$J$4:$J$952,MATCH(C27,BA!$P$4:$P$952,0)),"")),"")</f>
        <v>GSDM-I13.2.1</v>
      </c>
      <c r="D30" s="297"/>
      <c r="E30" s="306"/>
      <c r="G30" s="305" t="str" cm="1">
        <f t="array" ref="G30">IFERROR(_xlfn.IFS(G23&lt;&gt;"",IFERROR(INDEX(BA!$J$4:$J$952,MATCH(G26,BA!$P$4:$P$952,0)),""),G24&lt;&gt;"",IFERROR(INDEX(BA!$J$4:$J$952,MATCH(G27,BA!$P$4:$P$952,0)),"")),"")</f>
        <v>GSDM-I2.3.2</v>
      </c>
      <c r="H30" s="297"/>
      <c r="I30" s="306"/>
      <c r="K30" s="305" t="str" cm="1">
        <f t="array" ref="K30">IFERROR(_xlfn.IFS(K23&lt;&gt;"",IFERROR(INDEX(BA!$J$4:$J$952,MATCH(K26,BA!$P$4:$P$952,0)),""),K24&lt;&gt;"",IFERROR(INDEX(BA!$J$4:$J$952,MATCH(K27,BA!$P$4:$P$952,0)),"")),"")</f>
        <v>GSDG-I6.1.1</v>
      </c>
      <c r="L30" s="297"/>
      <c r="M30" s="306"/>
      <c r="O30" s="305" t="str" cm="1">
        <f t="array" ref="O30">IFERROR(_xlfn.IFS(O23&lt;&gt;"",IFERROR(INDEX(BA!$J$4:$J$952,MATCH(O26,BA!$P$4:$P$952,0)),""),O24&lt;&gt;"",IFERROR(INDEX(BA!$J$4:$J$952,MATCH(O27,BA!$P$4:$P$952,0)),"")),"")</f>
        <v>GSDG-I12.2.1</v>
      </c>
      <c r="P30" s="297"/>
      <c r="Q30" s="306"/>
      <c r="S30" s="305" t="str" cm="1">
        <f t="array" ref="S30">IFERROR(_xlfn.IFS(S23&lt;&gt;"",IFERROR(INDEX(BA!$J$4:$J$952,MATCH(S26,BA!$P$4:$P$952,0)),""),S24&lt;&gt;"",IFERROR(INDEX(BA!$J$4:$J$952,MATCH(S27,BA!$P$4:$P$952,0)),"")),"")</f>
        <v/>
      </c>
      <c r="T30" s="297"/>
      <c r="U30" s="306"/>
      <c r="W30" s="305" t="str" cm="1">
        <f t="array" ref="W30">IFERROR(_xlfn.IFS(W23&lt;&gt;"",IFERROR(INDEX(BA!$J$4:$J$952,MATCH(W26,BA!$P$4:$P$952,0)),""),W24&lt;&gt;"",IFERROR(INDEX(BA!$J$4:$J$952,MATCH(W27,BA!$P$4:$P$952,0)),"")),"")</f>
        <v/>
      </c>
      <c r="X30" s="297"/>
      <c r="Y30" s="306"/>
      <c r="AA30" s="305" t="str" cm="1">
        <f t="array" ref="AA30">IFERROR(_xlfn.IFS(AA23&lt;&gt;"",IFERROR(INDEX(BA!$J$4:$J$952,MATCH(AA26,BA!$P$4:$P$952,0)),""),AA24&lt;&gt;"",IFERROR(INDEX(BA!$J$4:$J$952,MATCH(AA27,BA!$P$4:$P$952,0)),"")),"")</f>
        <v/>
      </c>
      <c r="AB30" s="297"/>
      <c r="AC30" s="306"/>
      <c r="AE30" s="305" t="str" cm="1">
        <f t="array" ref="AE30">IFERROR(_xlfn.IFS(AE23&lt;&gt;"",IFERROR(INDEX(BA!$J$4:$J$952,MATCH(AE26,BA!$P$4:$P$952,0)),""),AE24&lt;&gt;"",IFERROR(INDEX(BA!$J$4:$J$952,MATCH(AE27,BA!$P$4:$P$952,0)),"")),"")</f>
        <v/>
      </c>
      <c r="AF30" s="297"/>
      <c r="AG30" s="306"/>
      <c r="AI30" s="305" t="str" cm="1">
        <f t="array" ref="AI30">IFERROR(_xlfn.IFS(AI23&lt;&gt;"",IFERROR(INDEX(BA!$J$4:$J$952,MATCH(AI26,BA!$P$4:$P$952,0)),""),AI24&lt;&gt;"",IFERROR(INDEX(BA!$J$4:$J$952,MATCH(AI27,BA!$P$4:$P$952,0)),"")),"")</f>
        <v/>
      </c>
      <c r="AJ30" s="297"/>
      <c r="AK30" s="306"/>
      <c r="AM30" s="305" t="str" cm="1">
        <f t="array" ref="AM30">IFERROR(_xlfn.IFS(AM23&lt;&gt;"",IFERROR(INDEX(BA!$J$4:$J$952,MATCH(AM26,BA!$P$4:$P$952,0)),""),AM24&lt;&gt;"",IFERROR(INDEX(BA!$J$4:$J$952,MATCH(AM27,BA!$P$4:$P$952,0)),"")),"")</f>
        <v/>
      </c>
      <c r="AN30" s="297"/>
      <c r="AO30" s="306"/>
    </row>
    <row r="31" spans="1:41 16384:16384">
      <c r="A31" s="14"/>
      <c r="B31" s="90" t="s">
        <v>50</v>
      </c>
      <c r="C31" s="305" t="str">
        <f>IFERROR(INDEX(BA!$O$4:$O$952,MATCH(C30,BA!$J$4:$J$952,0)),"")</f>
        <v xml:space="preserve">Reduction in GHGs emissions </v>
      </c>
      <c r="D31" s="297"/>
      <c r="E31" s="306"/>
      <c r="G31" s="305" t="str">
        <f>IFERROR(INDEX(BA!$O$4:$O$952,MATCH(G30,BA!$J$4:$J$952,0)),"")</f>
        <v xml:space="preserve">Increased productivity </v>
      </c>
      <c r="H31" s="297"/>
      <c r="I31" s="306"/>
      <c r="K31" s="305" t="str">
        <f>IFERROR(INDEX(BA!$O$4:$O$952,MATCH(K30,BA!$J$4:$J$952,0)),"")</f>
        <v>Access to improved source of water</v>
      </c>
      <c r="L31" s="297"/>
      <c r="M31" s="306"/>
      <c r="O31" s="305">
        <f>IFERROR(INDEX(BA!$O$4:$O$952,MATCH(O30,BA!$J$4:$J$952,0)),"")</f>
        <v>0</v>
      </c>
      <c r="P31" s="297"/>
      <c r="Q31" s="306"/>
      <c r="S31" s="305" t="str">
        <f>IFERROR(INDEX(BA!$O$4:$O$952,MATCH(S30,BA!$J$4:$J$952,0)),"")</f>
        <v/>
      </c>
      <c r="T31" s="297"/>
      <c r="U31" s="306"/>
      <c r="W31" s="305" t="str">
        <f>IFERROR(INDEX(BA!$O$4:$O$952,MATCH(W30,BA!$J$4:$J$952,0)),"")</f>
        <v/>
      </c>
      <c r="X31" s="297"/>
      <c r="Y31" s="306"/>
      <c r="AA31" s="305" t="str">
        <f>IFERROR(INDEX(BA!$O$4:$O$952,MATCH(AA30,BA!$J$4:$J$952,0)),"")</f>
        <v/>
      </c>
      <c r="AB31" s="297"/>
      <c r="AC31" s="306"/>
      <c r="AE31" s="305" t="str">
        <f>IFERROR(INDEX(BA!$O$4:$O$952,MATCH(AE30,BA!$J$4:$J$952,0)),"")</f>
        <v/>
      </c>
      <c r="AF31" s="297"/>
      <c r="AG31" s="306"/>
      <c r="AI31" s="305" t="str">
        <f>IFERROR(INDEX(BA!$O$4:$O$952,MATCH(AI30,BA!$J$4:$J$952,0)),"")</f>
        <v/>
      </c>
      <c r="AJ31" s="297"/>
      <c r="AK31" s="306"/>
      <c r="AM31" s="305" t="str">
        <f>IFERROR(INDEX(BA!$O$4:$O$952,MATCH(AM30,BA!$J$4:$J$952,0)),"")</f>
        <v/>
      </c>
      <c r="AN31" s="297"/>
      <c r="AO31" s="306"/>
    </row>
    <row r="32" spans="1:41 16384:16384" ht="15" customHeight="1">
      <c r="A32" s="14"/>
      <c r="B32" s="90" t="s">
        <v>51</v>
      </c>
      <c r="C32" s="305" t="str">
        <f>IFERROR(INDEX(BA!$L$4:$L$952,MATCH(C30,BA!$J$4:$J$952,0)),"")</f>
        <v>Climate change mitigation</v>
      </c>
      <c r="D32" s="297"/>
      <c r="E32" s="306"/>
      <c r="G32" s="305" t="str">
        <f>IFERROR(INDEX(BA!$L$4:$L$952,MATCH(G30,BA!$J$4:$J$952,0)),"")</f>
        <v>Livelihood</v>
      </c>
      <c r="H32" s="297"/>
      <c r="I32" s="306"/>
      <c r="K32" s="305" t="str">
        <f>IFERROR(INDEX(BA!$L$4:$L$952,MATCH(K30,BA!$J$4:$J$952,0)),"")</f>
        <v>Access to basic services</v>
      </c>
      <c r="L32" s="297"/>
      <c r="M32" s="306"/>
      <c r="O32" s="305">
        <f>IFERROR(INDEX(BA!$L$4:$L$952,MATCH(O30,BA!$J$4:$J$952,0)),"")</f>
        <v>0</v>
      </c>
      <c r="P32" s="297"/>
      <c r="Q32" s="306"/>
      <c r="S32" s="305" t="str">
        <f>IFERROR(INDEX(BA!$L$4:$L$952,MATCH(S30,BA!$J$4:$J$952,0)),"")</f>
        <v/>
      </c>
      <c r="T32" s="297"/>
      <c r="U32" s="306"/>
      <c r="W32" s="305" t="str">
        <f>IFERROR(INDEX(BA!$L$4:$L$952,MATCH(W30,BA!$J$4:$J$952,0)),"")</f>
        <v/>
      </c>
      <c r="X32" s="297"/>
      <c r="Y32" s="306"/>
      <c r="AA32" s="305" t="str">
        <f>IFERROR(INDEX(BA!$L$4:$L$952,MATCH(AA30,BA!$J$4:$J$952,0)),"")</f>
        <v/>
      </c>
      <c r="AB32" s="297"/>
      <c r="AC32" s="306"/>
      <c r="AE32" s="305" t="str">
        <f>IFERROR(INDEX(BA!$L$4:$L$952,MATCH(AE30,BA!$J$4:$J$952,0)),"")</f>
        <v/>
      </c>
      <c r="AF32" s="297"/>
      <c r="AG32" s="306"/>
      <c r="AI32" s="305" t="str">
        <f>IFERROR(INDEX(BA!$L$4:$L$952,MATCH(AI30,BA!$J$4:$J$952,0)),"")</f>
        <v/>
      </c>
      <c r="AJ32" s="297"/>
      <c r="AK32" s="306"/>
      <c r="AM32" s="305" t="str">
        <f>IFERROR(INDEX(BA!$L$4:$L$952,MATCH(AM30,BA!$J$4:$J$952,0)),"")</f>
        <v/>
      </c>
      <c r="AN32" s="297"/>
      <c r="AO32" s="306"/>
    </row>
    <row r="33" spans="1:41" ht="15" customHeight="1">
      <c r="A33" s="14"/>
      <c r="B33" s="90" t="s">
        <v>52</v>
      </c>
      <c r="C33" s="305" t="str">
        <f>IFERROR(INDEX(BA!$M$4:$M$952,MATCH(C30,BA!$J$4:$J$952,0)),"")</f>
        <v>13. Climate action</v>
      </c>
      <c r="D33" s="297"/>
      <c r="E33" s="306"/>
      <c r="G33" s="305" t="str">
        <f>IFERROR(INDEX(BA!$M$4:$M$952,MATCH(G30,BA!$J$4:$J$952,0)),"")</f>
        <v>2. Zero hunger</v>
      </c>
      <c r="H33" s="297"/>
      <c r="I33" s="306"/>
      <c r="K33" s="305" t="str">
        <f>IFERROR(INDEX(BA!$M$4:$M$952,MATCH(K30,BA!$J$4:$J$952,0)),"")</f>
        <v xml:space="preserve">6. Clean water and sanitation </v>
      </c>
      <c r="L33" s="297"/>
      <c r="M33" s="306"/>
      <c r="O33" s="305" t="str">
        <f>IFERROR(INDEX(BA!$M$4:$M$952,MATCH(O30,BA!$J$4:$J$952,0)),"")</f>
        <v xml:space="preserve">12. Responsible consumption and production </v>
      </c>
      <c r="P33" s="297"/>
      <c r="Q33" s="306"/>
      <c r="S33" s="305" t="str">
        <f>IFERROR(INDEX(BA!$M$4:$M$952,MATCH(S30,BA!$J$4:$J$952,0)),"")</f>
        <v/>
      </c>
      <c r="T33" s="297"/>
      <c r="U33" s="306"/>
      <c r="W33" s="305" t="str">
        <f>IFERROR(INDEX(BA!$M$4:$M$952,MATCH(W30,BA!$J$4:$J$952,0)),"")</f>
        <v/>
      </c>
      <c r="X33" s="297"/>
      <c r="Y33" s="306"/>
      <c r="AA33" s="305" t="str">
        <f>IFERROR(INDEX(BA!$M$4:$M$952,MATCH(AA30,BA!$J$4:$J$952,0)),"")</f>
        <v/>
      </c>
      <c r="AB33" s="297"/>
      <c r="AC33" s="306"/>
      <c r="AE33" s="305" t="str">
        <f>IFERROR(INDEX(BA!$M$4:$M$952,MATCH(AE30,BA!$J$4:$J$952,0)),"")</f>
        <v/>
      </c>
      <c r="AF33" s="297"/>
      <c r="AG33" s="306"/>
      <c r="AI33" s="305" t="str">
        <f>IFERROR(INDEX(BA!$M$4:$M$952,MATCH(AI30,BA!$J$4:$J$952,0)),"")</f>
        <v/>
      </c>
      <c r="AJ33" s="297"/>
      <c r="AK33" s="306"/>
      <c r="AM33" s="305" t="str">
        <f>IFERROR(INDEX(BA!$M$4:$M$952,MATCH(AM30,BA!$J$4:$J$952,0)),"")</f>
        <v/>
      </c>
      <c r="AN33" s="297"/>
      <c r="AO33" s="306"/>
    </row>
    <row r="34" spans="1:41" ht="15" customHeight="1">
      <c r="A34" s="14"/>
      <c r="B34" s="90" t="s">
        <v>53</v>
      </c>
      <c r="C34" s="305" t="str">
        <f>IFERROR(INDEX(BA!$N$4:$N$952,MATCH(C30,BA!$J$4:$J$952,0)),"")</f>
        <v>13.2 Integrate climate change measures into national policies, strategies and planning</v>
      </c>
      <c r="D34" s="297"/>
      <c r="E34" s="306"/>
      <c r="G34" s="305"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7"/>
      <c r="I34" s="306"/>
      <c r="K34" s="305" t="str">
        <f>IFERROR(INDEX(BA!$N$4:$N$952,MATCH(K30,BA!$J$4:$J$952,0)),"")</f>
        <v>6.1 By 2030, achieve universal and equitable access to safe and affordable drinking water for all</v>
      </c>
      <c r="L34" s="297"/>
      <c r="M34" s="306"/>
      <c r="O34" s="305" t="str">
        <f>IFERROR(INDEX(BA!$N$4:$N$952,MATCH(O30,BA!$J$4:$J$952,0)),"")</f>
        <v>12.2 By 2030, achieve the sustainable management and efficient use of natural resources</v>
      </c>
      <c r="P34" s="297"/>
      <c r="Q34" s="306"/>
      <c r="S34" s="305" t="str">
        <f>IFERROR(INDEX(BA!$N$4:$N$952,MATCH(S30,BA!$J$4:$J$952,0)),"")</f>
        <v/>
      </c>
      <c r="T34" s="297"/>
      <c r="U34" s="306"/>
      <c r="W34" s="305" t="str">
        <f>IFERROR(INDEX(BA!$N$4:$N$952,MATCH(W30,BA!$J$4:$J$952,0)),"")</f>
        <v/>
      </c>
      <c r="X34" s="297"/>
      <c r="Y34" s="306"/>
      <c r="AA34" s="305" t="str">
        <f>IFERROR(INDEX(BA!$N$4:$N$952,MATCH(AA30,BA!$J$4:$J$952,0)),"")</f>
        <v/>
      </c>
      <c r="AB34" s="297"/>
      <c r="AC34" s="306"/>
      <c r="AE34" s="305" t="str">
        <f>IFERROR(INDEX(BA!$N$4:$N$952,MATCH(AE30,BA!$J$4:$J$952,0)),"")</f>
        <v/>
      </c>
      <c r="AF34" s="297"/>
      <c r="AG34" s="306"/>
      <c r="AI34" s="305" t="str">
        <f>IFERROR(INDEX(BA!$N$4:$N$952,MATCH(AI30,BA!$J$4:$J$952,0)),"")</f>
        <v/>
      </c>
      <c r="AJ34" s="297"/>
      <c r="AK34" s="306"/>
      <c r="AM34" s="305" t="str">
        <f>IFERROR(INDEX(BA!$N$4:$N$952,MATCH(AM30,BA!$J$4:$J$952,0)),"")</f>
        <v/>
      </c>
      <c r="AN34" s="297"/>
      <c r="AO34" s="306"/>
    </row>
    <row r="35" spans="1:41" ht="140.25" customHeight="1">
      <c r="A35" s="14"/>
      <c r="B35" s="90" t="s">
        <v>54</v>
      </c>
      <c r="C35" s="305" t="str">
        <f>IFERROR(INDEX(BA!$Q$4:$Q$952,MATCH($C$30,BA!$J$4:$J$952,0)),"")</f>
        <v>Refers to total amount of greenhouse gases avoided or sequestered during the reporting period.</v>
      </c>
      <c r="D35" s="297"/>
      <c r="E35" s="306"/>
      <c r="G35" s="305" t="str">
        <f>IFERROR(INDEX(BA!$Q$4:$Q$952,MATCH($G$30,BA!$J$4:$J$952,0)),"")</f>
        <v>Refers to change in farmer income due to adoption of measures implemented as part of project activity</v>
      </c>
      <c r="H35" s="297"/>
      <c r="I35" s="306"/>
      <c r="K35" s="305"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7"/>
      <c r="M35" s="306"/>
      <c r="O35" s="305" t="str">
        <f>IFERROR(INDEX(BA!$Q$4:$Q$952,MATCH($O$30,BA!$J$4:$J$952,0)),"")</f>
        <v>NA</v>
      </c>
      <c r="P35" s="297"/>
      <c r="Q35" s="306"/>
      <c r="S35" s="305" t="str">
        <f>IFERROR(INDEX(BA!$Q$4:$Q$952,MATCH($S$30,BA!$J$4:$J$952,0)),"")</f>
        <v/>
      </c>
      <c r="T35" s="297"/>
      <c r="U35" s="306"/>
      <c r="W35" s="305" t="str">
        <f>IFERROR(INDEX(BA!$Q$4:$Q$952,MATCH($W$30,BA!$J$4:$J$952,0)),"")</f>
        <v/>
      </c>
      <c r="X35" s="297"/>
      <c r="Y35" s="306"/>
      <c r="AA35" s="305" t="str">
        <f>IFERROR(INDEX(BA!$Q$4:$Q$952,MATCH($AA$30,BA!$J$4:$J$952,0)),"")</f>
        <v/>
      </c>
      <c r="AB35" s="297"/>
      <c r="AC35" s="306"/>
      <c r="AE35" s="305" t="str">
        <f>IFERROR(INDEX(BA!$Q$4:$Q$952,MATCH($AE$30,BA!$J$4:$J$952,0)),"")</f>
        <v/>
      </c>
      <c r="AF35" s="297"/>
      <c r="AG35" s="306"/>
      <c r="AI35" s="305" t="str">
        <f>IFERROR(INDEX(BA!$Q$4:$Q$952,MATCH($AI$30,BA!$J$4:$J$952,0)),"")</f>
        <v/>
      </c>
      <c r="AJ35" s="297"/>
      <c r="AK35" s="306"/>
      <c r="AM35" s="305" t="str">
        <f>IFERROR(INDEX(BA!$Q$4:$Q$952,MATCH($AM$30,BA!$J$4:$J$952,0)),"")</f>
        <v/>
      </c>
      <c r="AN35" s="297"/>
      <c r="AO35" s="306"/>
    </row>
    <row r="36" spans="1:41" ht="187.5" customHeight="1">
      <c r="A36" s="100" t="s">
        <v>55</v>
      </c>
      <c r="B36" s="91" t="str">
        <f>BA!R3</f>
        <v>Guidance, calculation method and other considerations</v>
      </c>
      <c r="C36" s="30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7"/>
      <c r="E36" s="306"/>
      <c r="G36" s="305" t="str">
        <f>IFERROR(INDEX(BA!$R$4:$R$952,MATCH($G$30,BA!$J$4:$J$952,0)),"")</f>
        <v>Wherever detailed income surveys are not being conducted, this indicator may be compiled on the basis of the assessment and opinions of a target group of farmers.</v>
      </c>
      <c r="H36" s="297"/>
      <c r="I36" s="306"/>
      <c r="K36" s="305"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7"/>
      <c r="M36" s="306"/>
      <c r="O36" s="305" t="str">
        <f>IFERROR(INDEX(BA!$R$4:$R$952,MATCH($O$30,BA!$J$4:$J$952,0)),"")</f>
        <v>NA</v>
      </c>
      <c r="P36" s="297"/>
      <c r="Q36" s="306"/>
      <c r="S36" s="305" t="str">
        <f>IFERROR(INDEX(BA!$R$4:$R$952,MATCH($S$30,BA!$J$4:$J$952,0)),"")</f>
        <v/>
      </c>
      <c r="T36" s="297"/>
      <c r="U36" s="306"/>
      <c r="W36" s="305" t="str">
        <f>IFERROR(INDEX(BA!$R$4:$R$952,MATCH($W$30,BA!$J$4:$J$952,0)),"")</f>
        <v/>
      </c>
      <c r="X36" s="297"/>
      <c r="Y36" s="306"/>
      <c r="AA36" s="305" t="str">
        <f>IFERROR(INDEX(BA!$R$4:$R$952,MATCH($AA$30,BA!$J$4:$J$952,0)),"")</f>
        <v/>
      </c>
      <c r="AB36" s="297"/>
      <c r="AC36" s="306"/>
      <c r="AE36" s="305" t="str">
        <f>IFERROR(INDEX(BA!$R$4:$R$952,MATCH($AE$30,BA!$J$4:$J$952,0)),"")</f>
        <v/>
      </c>
      <c r="AF36" s="297"/>
      <c r="AG36" s="306"/>
      <c r="AI36" s="305" t="str">
        <f>IFERROR(INDEX(BA!$R$4:$R$952,MATCH($AI$30,BA!$J$4:$J$952,0)),"")</f>
        <v/>
      </c>
      <c r="AJ36" s="297"/>
      <c r="AK36" s="306"/>
      <c r="AM36" s="305" t="str">
        <f>IFERROR(INDEX(BA!$R$4:$R$952,MATCH($AM$30,BA!$J$4:$J$952,0)),"")</f>
        <v/>
      </c>
      <c r="AN36" s="297"/>
      <c r="AO36" s="306"/>
    </row>
    <row r="37" spans="1:41" ht="15" customHeight="1">
      <c r="A37" s="14"/>
      <c r="B37" s="92" t="s">
        <v>56</v>
      </c>
      <c r="C37" s="319" t="str">
        <f>IFERROR(INDEX(BA!$S$4:$S$952,MATCH(C30,BA!$J$4:$J$952,0)),"")</f>
        <v>tCO2eq</v>
      </c>
      <c r="D37" s="320"/>
      <c r="E37" s="321"/>
      <c r="G37" s="319" t="str">
        <f>IFERROR(INDEX(BA!$S$4:$S$952,MATCH(G30,BA!$J$4:$J$952,0)),"")</f>
        <v xml:space="preserve">Percentage increase in average annual salary </v>
      </c>
      <c r="H37" s="320"/>
      <c r="I37" s="321"/>
      <c r="K37" s="319" t="str">
        <f>IFERROR(INDEX(BA!$S$4:$S$952,MATCH(K30,BA!$J$4:$J$952,0)),"")</f>
        <v>% or Number</v>
      </c>
      <c r="L37" s="320"/>
      <c r="M37" s="321"/>
      <c r="O37" s="319" t="str">
        <f>IFERROR(INDEX(BA!$S$4:$S$952,MATCH(O30,BA!$J$4:$J$952,0)),"")</f>
        <v>NA</v>
      </c>
      <c r="P37" s="320"/>
      <c r="Q37" s="321"/>
      <c r="S37" s="319" t="str">
        <f>IFERROR(INDEX(BA!$S$4:$S$952,MATCH(S30,BA!$J$4:$J$952,0)),"")</f>
        <v/>
      </c>
      <c r="T37" s="320"/>
      <c r="U37" s="321"/>
      <c r="W37" s="319" t="str">
        <f>IFERROR(INDEX(BA!$S$4:$S$952,MATCH(W30,BA!$J$4:$J$952,0)),"")</f>
        <v/>
      </c>
      <c r="X37" s="320"/>
      <c r="Y37" s="321"/>
      <c r="AA37" s="319" t="str">
        <f>IFERROR(INDEX(BA!$S$4:$S$952,MATCH(AA30,BA!$J$4:$J$952,0)),"")</f>
        <v/>
      </c>
      <c r="AB37" s="320"/>
      <c r="AC37" s="321"/>
      <c r="AE37" s="319" t="str">
        <f>IFERROR(INDEX(BA!$S$4:$S$952,MATCH(AE30,BA!$J$4:$J$952,0)),"")</f>
        <v/>
      </c>
      <c r="AF37" s="320"/>
      <c r="AG37" s="321"/>
      <c r="AI37" s="319" t="str">
        <f>IFERROR(INDEX(BA!$S$4:$S$952,MATCH(AI30,BA!$J$4:$J$952,0)),"")</f>
        <v/>
      </c>
      <c r="AJ37" s="320"/>
      <c r="AK37" s="321"/>
      <c r="AM37" s="319" t="str">
        <f>IFERROR(INDEX(BA!$S$4:$S$952,MATCH(AM30,BA!$J$4:$J$952,0)),"")</f>
        <v/>
      </c>
      <c r="AN37" s="320"/>
      <c r="AO37" s="321"/>
    </row>
    <row r="38" spans="1:41" ht="15" customHeight="1">
      <c r="A38" s="14"/>
      <c r="B38" s="92" t="s">
        <v>57</v>
      </c>
      <c r="C38" s="319" t="str">
        <f>IFERROR(INDEX(BA!$T$4:$T$952,MATCH(C30,BA!$J$4:$J$952,0)),"")</f>
        <v>Project activity</v>
      </c>
      <c r="D38" s="320"/>
      <c r="E38" s="321"/>
      <c r="G38" s="319" t="str">
        <f>IFERROR(INDEX(BA!$T$4:$T$952,MATCH(G30,BA!$J$4:$J$952,0)),"")</f>
        <v>Project activity and/or reference studies</v>
      </c>
      <c r="H38" s="320"/>
      <c r="I38" s="321"/>
      <c r="K38" s="319" t="str">
        <f>IFERROR(INDEX(BA!$T$4:$T$952,MATCH(K30,BA!$J$4:$J$952,0)),"")</f>
        <v>Project activity</v>
      </c>
      <c r="L38" s="320"/>
      <c r="M38" s="321"/>
      <c r="O38" s="319" t="str">
        <f>IFERROR(INDEX(BA!$T$4:$T$952,MATCH(O30,BA!$J$4:$J$952,0)),"")</f>
        <v>NA</v>
      </c>
      <c r="P38" s="320"/>
      <c r="Q38" s="321"/>
      <c r="S38" s="319" t="str">
        <f>IFERROR(INDEX(BA!$T$4:$T$952,MATCH(S30,BA!$J$4:$J$952,0)),"")</f>
        <v/>
      </c>
      <c r="T38" s="320"/>
      <c r="U38" s="321"/>
      <c r="W38" s="319" t="str">
        <f>IFERROR(INDEX(BA!$T$4:$T$952,MATCH(W30,BA!$J$4:$J$952,0)),"")</f>
        <v/>
      </c>
      <c r="X38" s="320"/>
      <c r="Y38" s="321"/>
      <c r="AA38" s="319" t="str">
        <f>IFERROR(INDEX(BA!$T$4:$T$952,MATCH(AA30,BA!$J$4:$J$952,0)),"")</f>
        <v/>
      </c>
      <c r="AB38" s="320"/>
      <c r="AC38" s="321"/>
      <c r="AE38" s="319" t="str">
        <f>IFERROR(INDEX(BA!$T$4:$T$952,MATCH(AE30,BA!$J$4:$J$952,0)),"")</f>
        <v/>
      </c>
      <c r="AF38" s="320"/>
      <c r="AG38" s="321"/>
      <c r="AI38" s="319" t="str">
        <f>IFERROR(INDEX(BA!$T$4:$T$952,MATCH(AI30,BA!$J$4:$J$952,0)),"")</f>
        <v/>
      </c>
      <c r="AJ38" s="320"/>
      <c r="AK38" s="321"/>
      <c r="AM38" s="319" t="str">
        <f>IFERROR(INDEX(BA!$T$4:$T$952,MATCH(AM30,BA!$J$4:$J$952,0)),"")</f>
        <v/>
      </c>
      <c r="AN38" s="320"/>
      <c r="AO38" s="321"/>
    </row>
    <row r="39" spans="1:41" ht="15" customHeight="1">
      <c r="A39" s="14"/>
      <c r="B39" s="92" t="s">
        <v>58</v>
      </c>
      <c r="C39" s="319" t="str">
        <f>IFERROR(INDEX(BA!$U$4:$U$952,MATCH(C30,BA!$J$4:$J$952,0)),"")</f>
        <v>Calculation</v>
      </c>
      <c r="D39" s="320"/>
      <c r="E39" s="321"/>
      <c r="G39" s="319">
        <f>IFERROR(INDEX(BA!$U$4:$U$952,MATCH(G30,BA!$J$4:$J$952,0)),"")</f>
        <v>0</v>
      </c>
      <c r="H39" s="320"/>
      <c r="I39" s="321"/>
      <c r="K39" s="319" t="str">
        <f>IFERROR(INDEX(BA!$U$4:$U$952,MATCH(K30,BA!$J$4:$J$952,0)),"")</f>
        <v>Household surveys</v>
      </c>
      <c r="L39" s="320"/>
      <c r="M39" s="321"/>
      <c r="O39" s="319" t="str">
        <f>IFERROR(INDEX(BA!$U$4:$U$952,MATCH(O30,BA!$J$4:$J$952,0)),"")</f>
        <v>NA</v>
      </c>
      <c r="P39" s="320"/>
      <c r="Q39" s="321"/>
      <c r="S39" s="319" t="str">
        <f>IFERROR(INDEX(BA!$U$4:$U$952,MATCH(S30,BA!$J$4:$J$952,0)),"")</f>
        <v/>
      </c>
      <c r="T39" s="320"/>
      <c r="U39" s="321"/>
      <c r="W39" s="319" t="str">
        <f>IFERROR(INDEX(BA!$U$4:$U$952,MATCH(W30,BA!$J$4:$J$952,0)),"")</f>
        <v/>
      </c>
      <c r="X39" s="320"/>
      <c r="Y39" s="321"/>
      <c r="AA39" s="319" t="str">
        <f>IFERROR(INDEX(BA!$U$4:$U$952,MATCH(AA30,BA!$J$4:$J$952,0)),"")</f>
        <v/>
      </c>
      <c r="AB39" s="320"/>
      <c r="AC39" s="321"/>
      <c r="AE39" s="319" t="str">
        <f>IFERROR(INDEX(BA!$U$4:$U$952,MATCH(AE30,BA!$J$4:$J$952,0)),"")</f>
        <v/>
      </c>
      <c r="AF39" s="320"/>
      <c r="AG39" s="321"/>
      <c r="AI39" s="319" t="str">
        <f>IFERROR(INDEX(BA!$U$4:$U$952,MATCH(AI30,BA!$J$4:$J$952,0)),"")</f>
        <v/>
      </c>
      <c r="AJ39" s="320"/>
      <c r="AK39" s="321"/>
      <c r="AM39" s="319" t="str">
        <f>IFERROR(INDEX(BA!$U$4:$U$952,MATCH(AM30,BA!$J$4:$J$952,0)),"")</f>
        <v/>
      </c>
      <c r="AN39" s="320"/>
      <c r="AO39" s="321"/>
    </row>
    <row r="40" spans="1:41" ht="15" customHeight="1">
      <c r="A40" s="14"/>
      <c r="B40" s="92" t="s">
        <v>59</v>
      </c>
      <c r="C40" s="319" t="str">
        <f>IFERROR(INDEX(BA!$V$4:$V$952,MATCH(C30,BA!$J$4:$J$952,0)),"")</f>
        <v>Annual</v>
      </c>
      <c r="D40" s="320"/>
      <c r="E40" s="321"/>
      <c r="G40" s="319" t="str">
        <f>IFERROR(INDEX(BA!$V$4:$V$952,MATCH(G30,BA!$J$4:$J$952,0)),"")</f>
        <v>Annual</v>
      </c>
      <c r="H40" s="320"/>
      <c r="I40" s="321"/>
      <c r="K40" s="319" t="str">
        <f>IFERROR(INDEX(BA!$V$4:$V$952,MATCH(K30,BA!$J$4:$J$952,0)),"")</f>
        <v>Annual</v>
      </c>
      <c r="L40" s="320"/>
      <c r="M40" s="321"/>
      <c r="O40" s="319" t="str">
        <f>IFERROR(INDEX(BA!$V$4:$V$952,MATCH(O30,BA!$J$4:$J$952,0)),"")</f>
        <v>NA</v>
      </c>
      <c r="P40" s="320"/>
      <c r="Q40" s="321"/>
      <c r="S40" s="319" t="str">
        <f>IFERROR(INDEX(BA!$V$4:$V$952,MATCH(S30,BA!$J$4:$J$952,0)),"")</f>
        <v/>
      </c>
      <c r="T40" s="320"/>
      <c r="U40" s="321"/>
      <c r="W40" s="319" t="str">
        <f>IFERROR(INDEX(BA!$V$4:$V$952,MATCH(W30,BA!$J$4:$J$952,0)),"")</f>
        <v/>
      </c>
      <c r="X40" s="320"/>
      <c r="Y40" s="321"/>
      <c r="AA40" s="319" t="str">
        <f>IFERROR(INDEX(BA!$V$4:$V$952,MATCH(AA30,BA!$J$4:$J$952,0)),"")</f>
        <v/>
      </c>
      <c r="AB40" s="320"/>
      <c r="AC40" s="321"/>
      <c r="AE40" s="319" t="str">
        <f>IFERROR(INDEX(BA!$V$4:$V$952,MATCH(AE30,BA!$J$4:$J$952,0)),"")</f>
        <v/>
      </c>
      <c r="AF40" s="320"/>
      <c r="AG40" s="321"/>
      <c r="AI40" s="319" t="str">
        <f>IFERROR(INDEX(BA!$V$4:$V$952,MATCH(AI30,BA!$J$4:$J$952,0)),"")</f>
        <v/>
      </c>
      <c r="AJ40" s="320"/>
      <c r="AK40" s="321"/>
      <c r="AM40" s="319" t="str">
        <f>IFERROR(INDEX(BA!$V$4:$V$952,MATCH(AM30,BA!$J$4:$J$952,0)),"")</f>
        <v/>
      </c>
      <c r="AN40" s="320"/>
      <c r="AO40" s="321"/>
    </row>
    <row r="41" spans="1:41" ht="15" customHeight="1">
      <c r="A41" s="14"/>
      <c r="B41" s="92" t="s">
        <v>60</v>
      </c>
      <c r="C41" s="319" t="str">
        <f>IFERROR(INDEX(BA!$X$4:$X$952,MATCH(C30,BA!$J$4:$J$952,0 )),"")</f>
        <v>NA</v>
      </c>
      <c r="D41" s="320"/>
      <c r="E41" s="321"/>
      <c r="G41" s="319" t="str">
        <f>IFERROR(INDEX(BA!$X$4:$X$952,MATCH(G30,BA!$J$4:$J$952,0 )),"")</f>
        <v xml:space="preserve"> </v>
      </c>
      <c r="H41" s="320"/>
      <c r="I41" s="321"/>
      <c r="K41" s="319">
        <f>IFERROR(INDEX(BA!$X$4:$X$952,MATCH(K30,BA!$J$4:$J$952,0 )),"")</f>
        <v>0</v>
      </c>
      <c r="L41" s="320"/>
      <c r="M41" s="321"/>
      <c r="O41" s="319">
        <f>IFERROR(INDEX(BA!$X$4:$X$952,MATCH(O30,BA!$J$4:$J$952,0 )),"")</f>
        <v>0</v>
      </c>
      <c r="P41" s="320"/>
      <c r="Q41" s="321"/>
      <c r="S41" s="319" t="str">
        <f>IFERROR(INDEX(BA!$X$4:$X$952,MATCH(S30,BA!$J$4:$J$952,0 )),"")</f>
        <v/>
      </c>
      <c r="T41" s="320"/>
      <c r="U41" s="321"/>
      <c r="W41" s="319" t="str">
        <f>IFERROR(INDEX(BA!$X$4:$X$952,MATCH(W30,BA!$J$4:$J$952,0 )),"")</f>
        <v/>
      </c>
      <c r="X41" s="320"/>
      <c r="Y41" s="321"/>
      <c r="AA41" s="319" t="str">
        <f>IFERROR(INDEX(BA!$X$4:$X$952,MATCH(AA30,BA!$J$4:$J$952,0 )),"")</f>
        <v/>
      </c>
      <c r="AB41" s="320"/>
      <c r="AC41" s="321"/>
      <c r="AE41" s="319" t="str">
        <f>IFERROR(INDEX(BA!$X$4:$X$952,MATCH(AE30,BA!$J$4:$J$952,0 )),"")</f>
        <v/>
      </c>
      <c r="AF41" s="320"/>
      <c r="AG41" s="321"/>
      <c r="AI41" s="319" t="str">
        <f>IFERROR(INDEX(BA!$X$4:$X$952,MATCH(AI30,BA!$J$4:$J$952,0 )),"")</f>
        <v/>
      </c>
      <c r="AJ41" s="320"/>
      <c r="AK41" s="321"/>
      <c r="AM41" s="319" t="str">
        <f>IFERROR(INDEX(BA!$X$4:$X$952,MATCH(AM30,BA!$J$4:$J$952,0 )),"")</f>
        <v/>
      </c>
      <c r="AN41" s="320"/>
      <c r="AO41" s="321"/>
    </row>
    <row r="42" spans="1:41" ht="28.5" customHeight="1">
      <c r="A42" s="14"/>
      <c r="B42" s="92" t="s">
        <v>61</v>
      </c>
      <c r="C42" s="319" t="str">
        <f>IFERROR(INDEX(BA!$Y$4:$Y$952,MATCH(C30,BA!$J$4:$J$952,0 )),"NA")</f>
        <v>Gold Standard approved SDG Impact Quantification methodologies are available at https://globalgoals.goldstandard.org/</v>
      </c>
      <c r="D42" s="320"/>
      <c r="E42" s="321"/>
      <c r="G42" s="319" t="str">
        <f>IFERROR(INDEX(BA!$Y$4:$Y$952,MATCH(G30,BA!$J$4:$J$952,0)),"")</f>
        <v xml:space="preserve"> </v>
      </c>
      <c r="H42" s="320"/>
      <c r="I42" s="321"/>
      <c r="K42" s="319" t="str">
        <f>IFERROR(INDEX(BA!$Y$4:$Y$952,MATCH(K30,BA!$J$4:$J$952,0 )),"")</f>
        <v>Drinking water: https://washdata.org/monitoring/drinking-water</v>
      </c>
      <c r="L42" s="320"/>
      <c r="M42" s="321"/>
      <c r="O42" s="319">
        <f>IFERROR(INDEX(BA!$Y$4:$Y$952,MATCH(O30,BA!$J$4:$J$952,0 )),"")</f>
        <v>0</v>
      </c>
      <c r="P42" s="320"/>
      <c r="Q42" s="321"/>
      <c r="S42" s="319" t="str">
        <f>IFERROR(INDEX(BA!$Y$4:$Y$952,MATCH(S30,BA!$J$4:$J$952,0 )),"")</f>
        <v/>
      </c>
      <c r="T42" s="320"/>
      <c r="U42" s="321"/>
      <c r="W42" s="319" t="str">
        <f>IFERROR(INDEX(BA!$Y$4:$Y$952,MATCH(W30,BA!$J$4:$J$952,0 )),"")</f>
        <v/>
      </c>
      <c r="X42" s="320"/>
      <c r="Y42" s="321"/>
      <c r="AA42" s="319" t="str">
        <f>IFERROR(INDEX(BA!$Y$4:$Y$952,MATCH(AA30,BA!$J$4:$J$952,0 )),"")</f>
        <v/>
      </c>
      <c r="AB42" s="320"/>
      <c r="AC42" s="321"/>
      <c r="AE42" s="319" t="str">
        <f>IFERROR(INDEX(BA!$Y$4:$Y$952,MATCH(AE30,BA!$J$4:$J$952,0 )),"")</f>
        <v/>
      </c>
      <c r="AF42" s="320"/>
      <c r="AG42" s="321"/>
      <c r="AI42" s="319" t="str">
        <f>IFERROR(INDEX(BA!$Y$4:$Y$952,MATCH(AI30,BA!$J$4:$J$952,0 )),"")</f>
        <v/>
      </c>
      <c r="AJ42" s="320"/>
      <c r="AK42" s="321"/>
      <c r="AM42" s="319" t="str">
        <f>IFERROR(INDEX(BA!$Y$4:$Y$952,MATCH(AM30,BA!$J$4:$J$952,0 )),"")</f>
        <v/>
      </c>
      <c r="AN42" s="320"/>
      <c r="AO42" s="321"/>
    </row>
    <row r="43" spans="1:41" ht="15" customHeight="1">
      <c r="A43" s="14"/>
      <c r="B43" s="30"/>
      <c r="C43" s="319"/>
      <c r="D43" s="320"/>
      <c r="E43" s="321"/>
      <c r="G43" s="322"/>
      <c r="H43" s="323"/>
      <c r="I43" s="324"/>
      <c r="K43" s="319"/>
      <c r="L43" s="320"/>
      <c r="M43" s="321"/>
      <c r="O43" s="319"/>
      <c r="P43" s="320"/>
      <c r="Q43" s="321"/>
      <c r="S43" s="319"/>
      <c r="T43" s="320"/>
      <c r="U43" s="321"/>
      <c r="W43" s="319"/>
      <c r="X43" s="320"/>
      <c r="Y43" s="321"/>
      <c r="AA43" s="319"/>
      <c r="AB43" s="320"/>
      <c r="AC43" s="321"/>
      <c r="AE43" s="319"/>
      <c r="AF43" s="320"/>
      <c r="AG43" s="321"/>
      <c r="AI43" s="319"/>
      <c r="AJ43" s="320"/>
      <c r="AK43" s="321"/>
      <c r="AM43" s="319"/>
      <c r="AN43" s="320"/>
      <c r="AO43" s="321"/>
    </row>
    <row r="44" spans="1:41" ht="15" customHeight="1">
      <c r="A44" s="14"/>
      <c r="B44" s="30"/>
      <c r="C44" s="322"/>
      <c r="D44" s="323"/>
      <c r="E44" s="324"/>
      <c r="G44" s="322"/>
      <c r="H44" s="323"/>
      <c r="I44" s="324"/>
      <c r="K44" s="319"/>
      <c r="L44" s="320"/>
      <c r="M44" s="321"/>
      <c r="O44" s="319"/>
      <c r="P44" s="320"/>
      <c r="Q44" s="321"/>
      <c r="S44" s="319"/>
      <c r="T44" s="320"/>
      <c r="U44" s="321"/>
      <c r="W44" s="319"/>
      <c r="X44" s="320"/>
      <c r="Y44" s="321"/>
      <c r="AA44" s="319"/>
      <c r="AB44" s="320"/>
      <c r="AC44" s="321"/>
      <c r="AE44" s="319"/>
      <c r="AF44" s="320"/>
      <c r="AG44" s="321"/>
      <c r="AI44" s="319"/>
      <c r="AJ44" s="320"/>
      <c r="AK44" s="321"/>
      <c r="AM44" s="319"/>
      <c r="AN44" s="320"/>
      <c r="AO44" s="321"/>
    </row>
    <row r="45" spans="1:41" ht="15" customHeight="1">
      <c r="A45" s="14"/>
      <c r="B45" s="30"/>
      <c r="C45" s="322"/>
      <c r="D45" s="323"/>
      <c r="E45" s="324"/>
      <c r="G45" s="322"/>
      <c r="H45" s="323"/>
      <c r="I45" s="324"/>
      <c r="K45" s="319"/>
      <c r="L45" s="320"/>
      <c r="M45" s="321"/>
      <c r="O45" s="319"/>
      <c r="P45" s="320"/>
      <c r="Q45" s="321"/>
      <c r="S45" s="319"/>
      <c r="T45" s="320"/>
      <c r="U45" s="321"/>
      <c r="W45" s="319"/>
      <c r="X45" s="320"/>
      <c r="Y45" s="321"/>
      <c r="AA45" s="319"/>
      <c r="AB45" s="320"/>
      <c r="AC45" s="321"/>
      <c r="AE45" s="319"/>
      <c r="AF45" s="320"/>
      <c r="AG45" s="321"/>
      <c r="AI45" s="319"/>
      <c r="AJ45" s="320"/>
      <c r="AK45" s="321"/>
      <c r="AM45" s="319"/>
      <c r="AN45" s="320"/>
      <c r="AO45" s="321"/>
    </row>
    <row r="46" spans="1:41" ht="15" customHeight="1">
      <c r="A46" s="14"/>
      <c r="B46" s="30"/>
      <c r="C46" s="322"/>
      <c r="D46" s="323"/>
      <c r="E46" s="324"/>
      <c r="G46" s="322"/>
      <c r="H46" s="323"/>
      <c r="I46" s="324"/>
      <c r="K46" s="319"/>
      <c r="L46" s="320"/>
      <c r="M46" s="321"/>
      <c r="O46" s="319"/>
      <c r="P46" s="320"/>
      <c r="Q46" s="321"/>
      <c r="S46" s="319"/>
      <c r="T46" s="320"/>
      <c r="U46" s="321"/>
      <c r="W46" s="319"/>
      <c r="X46" s="320"/>
      <c r="Y46" s="321"/>
      <c r="AA46" s="319"/>
      <c r="AB46" s="320"/>
      <c r="AC46" s="321"/>
      <c r="AE46" s="319"/>
      <c r="AF46" s="320"/>
      <c r="AG46" s="321"/>
      <c r="AI46" s="319"/>
      <c r="AJ46" s="320"/>
      <c r="AK46" s="321"/>
      <c r="AM46" s="319"/>
      <c r="AN46" s="320"/>
      <c r="AO46" s="321"/>
    </row>
    <row r="47" spans="1:41" ht="15" customHeight="1">
      <c r="A47" s="14"/>
      <c r="B47" s="30"/>
      <c r="C47" s="328"/>
      <c r="D47" s="329"/>
      <c r="E47" s="330"/>
      <c r="G47" s="328"/>
      <c r="H47" s="329"/>
      <c r="I47" s="330"/>
      <c r="K47" s="319"/>
      <c r="L47" s="320"/>
      <c r="M47" s="321"/>
      <c r="O47" s="319"/>
      <c r="P47" s="320"/>
      <c r="Q47" s="321"/>
      <c r="S47" s="319"/>
      <c r="T47" s="320"/>
      <c r="U47" s="321"/>
      <c r="W47" s="319"/>
      <c r="X47" s="320"/>
      <c r="Y47" s="321"/>
      <c r="AA47" s="319"/>
      <c r="AB47" s="320"/>
      <c r="AC47" s="321"/>
      <c r="AE47" s="319"/>
      <c r="AF47" s="320"/>
      <c r="AG47" s="321"/>
      <c r="AI47" s="319"/>
      <c r="AJ47" s="320"/>
      <c r="AK47" s="321"/>
      <c r="AM47" s="319"/>
      <c r="AN47" s="320"/>
      <c r="AO47" s="321"/>
    </row>
    <row r="48" spans="1:41" ht="15" customHeight="1">
      <c r="A48" s="14"/>
      <c r="B48" s="30"/>
      <c r="C48" s="316"/>
      <c r="D48" s="317"/>
      <c r="E48" s="318"/>
      <c r="G48" s="316"/>
      <c r="H48" s="317"/>
      <c r="I48" s="318"/>
      <c r="K48" s="319"/>
      <c r="L48" s="320"/>
      <c r="M48" s="321"/>
      <c r="O48" s="319"/>
      <c r="P48" s="320"/>
      <c r="Q48" s="321"/>
      <c r="S48" s="319"/>
      <c r="T48" s="320"/>
      <c r="U48" s="321"/>
      <c r="W48" s="319"/>
      <c r="X48" s="320"/>
      <c r="Y48" s="321"/>
      <c r="AA48" s="319"/>
      <c r="AB48" s="320"/>
      <c r="AC48" s="321"/>
      <c r="AE48" s="319"/>
      <c r="AF48" s="320"/>
      <c r="AG48" s="321"/>
      <c r="AI48" s="319"/>
      <c r="AJ48" s="320"/>
      <c r="AK48" s="321"/>
      <c r="AM48" s="319"/>
      <c r="AN48" s="320"/>
      <c r="AO48" s="32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4" t="s">
        <v>64</v>
      </c>
      <c r="B50" s="138" t="s">
        <v>65</v>
      </c>
      <c r="C50" s="334" t="str" cm="1">
        <f t="array" ref="C50">IFERROR(_xlfn.IFS(B26&lt;&gt;"",C26,B27&lt;&gt;"",C27),"")</f>
        <v>Amount of GHGs emissions avoided or sequestered</v>
      </c>
      <c r="D50" s="335"/>
      <c r="E50" s="336"/>
      <c r="F50" s="37"/>
      <c r="G50" s="334" t="str" cm="1">
        <f t="array" ref="G50">IFERROR(_xlfn.IFS(F26&lt;&gt;"",G26,F27&lt;&gt;"",G27),"")</f>
        <v>Change in farmer income as a result of project, by gender and and indigenous status</v>
      </c>
      <c r="H50" s="335"/>
      <c r="I50" s="336"/>
      <c r="J50" s="38"/>
      <c r="K50" s="334" t="str" cm="1">
        <f t="array" ref="K50">IFERROR(_xlfn.IFS(J26&lt;&gt;"",K26,J27&lt;&gt;"",K27),"")</f>
        <v>6.1.1 Proportion of population using safely managed drinking water services</v>
      </c>
      <c r="L50" s="335"/>
      <c r="M50" s="336"/>
      <c r="N50" s="38"/>
      <c r="O50" s="334" t="str" cm="1">
        <f t="array" ref="O50">IFERROR(_xlfn.IFS(N26&lt;&gt;"",O26,N27&lt;&gt;"",O27),"")</f>
        <v>12.2.1 Material footprint, material footprint per capita, and material footprint per GDP</v>
      </c>
      <c r="P50" s="335"/>
      <c r="Q50" s="336"/>
      <c r="R50" s="38"/>
      <c r="S50" s="334" cm="1">
        <f t="array" ref="S50">IFERROR(_xlfn.IFS(R26&lt;&gt;"",S26,R27&lt;&gt;"",S27),"")</f>
        <v>0</v>
      </c>
      <c r="T50" s="335"/>
      <c r="U50" s="336"/>
      <c r="V50" s="38"/>
      <c r="W50" s="334" cm="1">
        <f t="array" ref="W50">IFERROR(_xlfn.IFS(V26&lt;&gt;"",W26,V27&lt;&gt;"",W27),"")</f>
        <v>0</v>
      </c>
      <c r="X50" s="335"/>
      <c r="Y50" s="336"/>
      <c r="Z50" s="38"/>
      <c r="AA50" s="334" cm="1">
        <f t="array" ref="AA50">IFERROR(_xlfn.IFS(Z26&lt;&gt;"",AA26,Z27&lt;&gt;"",AA27),"")</f>
        <v>0</v>
      </c>
      <c r="AB50" s="335"/>
      <c r="AC50" s="336"/>
      <c r="AD50" s="38"/>
      <c r="AE50" s="334" cm="1">
        <f t="array" ref="AE50">IFERROR(_xlfn.IFS(AD26&lt;&gt;"",AE26,AD27&lt;&gt;"",AE27),"")</f>
        <v>0</v>
      </c>
      <c r="AF50" s="335"/>
      <c r="AG50" s="336"/>
      <c r="AH50" s="38"/>
      <c r="AI50" s="334" cm="1">
        <f t="array" ref="AI50">IFERROR(_xlfn.IFS(AH26&lt;&gt;"",AI26,AH27&lt;&gt;"",AI27),"")</f>
        <v>0</v>
      </c>
      <c r="AJ50" s="335"/>
      <c r="AK50" s="336"/>
      <c r="AL50" s="38"/>
      <c r="AM50" s="334" cm="1">
        <f t="array" ref="AM50">IFERROR(_xlfn.IFS(AL26&lt;&gt;"",AM26,AL27&lt;&gt;"",AM27),"")</f>
        <v>0</v>
      </c>
      <c r="AN50" s="335"/>
      <c r="AO50" s="336"/>
    </row>
    <row r="51" spans="1:41">
      <c r="A51" s="304"/>
      <c r="B51" s="92" t="s">
        <v>56</v>
      </c>
      <c r="C51" s="301" t="s">
        <v>221</v>
      </c>
      <c r="D51" s="302"/>
      <c r="E51" s="302"/>
      <c r="F51" s="37"/>
      <c r="G51" s="301" t="s">
        <v>1331</v>
      </c>
      <c r="H51" s="302"/>
      <c r="I51" s="302"/>
      <c r="J51" s="38"/>
      <c r="K51" s="301" t="s">
        <v>276</v>
      </c>
      <c r="L51" s="302"/>
      <c r="M51" s="302"/>
      <c r="N51" s="38"/>
      <c r="O51" s="301" t="s">
        <v>66</v>
      </c>
      <c r="P51" s="302"/>
      <c r="Q51" s="302"/>
      <c r="R51" s="38"/>
      <c r="S51" s="301" t="s">
        <v>66</v>
      </c>
      <c r="T51" s="302"/>
      <c r="U51" s="302"/>
      <c r="V51" s="38"/>
      <c r="W51" s="301" t="s">
        <v>66</v>
      </c>
      <c r="X51" s="302"/>
      <c r="Y51" s="302"/>
      <c r="Z51" s="38"/>
      <c r="AA51" s="301" t="s">
        <v>66</v>
      </c>
      <c r="AB51" s="302"/>
      <c r="AC51" s="302"/>
      <c r="AD51" s="38"/>
      <c r="AE51" s="301" t="s">
        <v>66</v>
      </c>
      <c r="AF51" s="302"/>
      <c r="AG51" s="302"/>
      <c r="AH51" s="38"/>
      <c r="AI51" s="301" t="s">
        <v>66</v>
      </c>
      <c r="AJ51" s="302"/>
      <c r="AK51" s="302"/>
      <c r="AL51" s="38"/>
      <c r="AM51" s="301" t="s">
        <v>66</v>
      </c>
      <c r="AN51" s="302"/>
      <c r="AO51" s="302"/>
    </row>
    <row r="52" spans="1:41">
      <c r="A52" s="304"/>
      <c r="B52" s="92" t="s">
        <v>57</v>
      </c>
      <c r="C52" s="301" t="s">
        <v>1332</v>
      </c>
      <c r="D52" s="302"/>
      <c r="E52" s="302"/>
      <c r="F52" s="37"/>
      <c r="G52" s="301" t="s">
        <v>1333</v>
      </c>
      <c r="H52" s="302"/>
      <c r="I52" s="302"/>
      <c r="J52" s="38"/>
      <c r="K52" s="301" t="s">
        <v>1334</v>
      </c>
      <c r="L52" s="302"/>
      <c r="M52" s="302"/>
      <c r="N52" s="38"/>
      <c r="O52" s="301" t="s">
        <v>66</v>
      </c>
      <c r="P52" s="302"/>
      <c r="Q52" s="302"/>
      <c r="R52" s="38"/>
      <c r="S52" s="301" t="s">
        <v>66</v>
      </c>
      <c r="T52" s="302"/>
      <c r="U52" s="302"/>
      <c r="V52" s="38"/>
      <c r="W52" s="301" t="s">
        <v>66</v>
      </c>
      <c r="X52" s="302"/>
      <c r="Y52" s="302"/>
      <c r="Z52" s="38"/>
      <c r="AA52" s="301" t="s">
        <v>66</v>
      </c>
      <c r="AB52" s="302"/>
      <c r="AC52" s="302"/>
      <c r="AD52" s="38"/>
      <c r="AE52" s="301" t="s">
        <v>66</v>
      </c>
      <c r="AF52" s="302"/>
      <c r="AG52" s="302"/>
      <c r="AH52" s="38"/>
      <c r="AI52" s="301" t="s">
        <v>66</v>
      </c>
      <c r="AJ52" s="302"/>
      <c r="AK52" s="302"/>
      <c r="AL52" s="38"/>
      <c r="AM52" s="301" t="s">
        <v>66</v>
      </c>
      <c r="AN52" s="302"/>
      <c r="AO52" s="302"/>
    </row>
    <row r="53" spans="1:41">
      <c r="A53" s="304"/>
      <c r="B53" s="92" t="s">
        <v>59</v>
      </c>
      <c r="C53" s="301" t="s">
        <v>223</v>
      </c>
      <c r="D53" s="302"/>
      <c r="E53" s="302"/>
      <c r="F53" s="37"/>
      <c r="G53" s="301" t="s">
        <v>223</v>
      </c>
      <c r="H53" s="302"/>
      <c r="I53" s="302"/>
      <c r="J53" s="38"/>
      <c r="K53" s="301" t="s">
        <v>208</v>
      </c>
      <c r="L53" s="302"/>
      <c r="M53" s="302"/>
      <c r="N53" s="38"/>
      <c r="O53" s="301" t="s">
        <v>66</v>
      </c>
      <c r="P53" s="302"/>
      <c r="Q53" s="302"/>
      <c r="R53" s="38"/>
      <c r="S53" s="301" t="s">
        <v>66</v>
      </c>
      <c r="T53" s="302"/>
      <c r="U53" s="302"/>
      <c r="V53" s="38"/>
      <c r="W53" s="301" t="s">
        <v>66</v>
      </c>
      <c r="X53" s="302"/>
      <c r="Y53" s="302"/>
      <c r="Z53" s="38"/>
      <c r="AA53" s="301" t="s">
        <v>66</v>
      </c>
      <c r="AB53" s="302"/>
      <c r="AC53" s="302"/>
      <c r="AD53" s="38"/>
      <c r="AE53" s="301" t="s">
        <v>66</v>
      </c>
      <c r="AF53" s="302"/>
      <c r="AG53" s="302"/>
      <c r="AH53" s="38"/>
      <c r="AI53" s="301" t="s">
        <v>66</v>
      </c>
      <c r="AJ53" s="302"/>
      <c r="AK53" s="302"/>
      <c r="AL53" s="38"/>
      <c r="AM53" s="301" t="s">
        <v>66</v>
      </c>
      <c r="AN53" s="302"/>
      <c r="AO53" s="302"/>
    </row>
    <row r="54" spans="1:41">
      <c r="A54" s="304"/>
      <c r="B54" s="92" t="s">
        <v>58</v>
      </c>
      <c r="C54" s="301"/>
      <c r="D54" s="302"/>
      <c r="E54" s="302"/>
      <c r="F54" s="37"/>
      <c r="G54" s="345" t="s">
        <v>1335</v>
      </c>
      <c r="H54" s="346"/>
      <c r="I54" s="346"/>
      <c r="J54" s="38"/>
      <c r="K54" s="301" t="s">
        <v>1336</v>
      </c>
      <c r="L54" s="302"/>
      <c r="M54" s="302"/>
      <c r="N54" s="38"/>
      <c r="O54" s="301" t="s">
        <v>66</v>
      </c>
      <c r="P54" s="302"/>
      <c r="Q54" s="302"/>
      <c r="R54" s="38"/>
      <c r="S54" s="301" t="s">
        <v>66</v>
      </c>
      <c r="T54" s="302"/>
      <c r="U54" s="302"/>
      <c r="V54" s="38"/>
      <c r="W54" s="301" t="s">
        <v>66</v>
      </c>
      <c r="X54" s="302"/>
      <c r="Y54" s="302"/>
      <c r="Z54" s="38"/>
      <c r="AA54" s="301" t="s">
        <v>66</v>
      </c>
      <c r="AB54" s="302"/>
      <c r="AC54" s="302"/>
      <c r="AD54" s="38"/>
      <c r="AE54" s="301" t="s">
        <v>66</v>
      </c>
      <c r="AF54" s="302"/>
      <c r="AG54" s="302"/>
      <c r="AH54" s="38"/>
      <c r="AI54" s="301" t="s">
        <v>66</v>
      </c>
      <c r="AJ54" s="302"/>
      <c r="AK54" s="302"/>
      <c r="AL54" s="38"/>
      <c r="AM54" s="301" t="s">
        <v>66</v>
      </c>
      <c r="AN54" s="302"/>
      <c r="AO54" s="302"/>
    </row>
    <row r="55" spans="1:41">
      <c r="A55" s="304"/>
      <c r="B55" s="92" t="s">
        <v>67</v>
      </c>
      <c r="C55" s="301" t="s">
        <v>66</v>
      </c>
      <c r="D55" s="302"/>
      <c r="E55" s="302"/>
      <c r="F55" s="37"/>
      <c r="G55" s="301" t="s">
        <v>1337</v>
      </c>
      <c r="H55" s="302"/>
      <c r="I55" s="302"/>
      <c r="J55" s="38"/>
      <c r="K55" s="301" t="s">
        <v>209</v>
      </c>
      <c r="L55" s="302"/>
      <c r="M55" s="302"/>
      <c r="N55" s="38"/>
      <c r="O55" s="301" t="s">
        <v>66</v>
      </c>
      <c r="P55" s="302"/>
      <c r="Q55" s="302"/>
      <c r="R55" s="38"/>
      <c r="S55" s="301" t="s">
        <v>66</v>
      </c>
      <c r="T55" s="302"/>
      <c r="U55" s="302"/>
      <c r="V55" s="38"/>
      <c r="W55" s="301" t="s">
        <v>66</v>
      </c>
      <c r="X55" s="302"/>
      <c r="Y55" s="302"/>
      <c r="Z55" s="38"/>
      <c r="AA55" s="301" t="s">
        <v>66</v>
      </c>
      <c r="AB55" s="302"/>
      <c r="AC55" s="302"/>
      <c r="AD55" s="38"/>
      <c r="AE55" s="301" t="s">
        <v>66</v>
      </c>
      <c r="AF55" s="302"/>
      <c r="AG55" s="302"/>
      <c r="AH55" s="38"/>
      <c r="AI55" s="301" t="s">
        <v>66</v>
      </c>
      <c r="AJ55" s="302"/>
      <c r="AK55" s="302"/>
      <c r="AL55" s="38"/>
      <c r="AM55" s="301" t="s">
        <v>66</v>
      </c>
      <c r="AN55" s="302"/>
      <c r="AO55" s="302"/>
    </row>
    <row r="56" spans="1:41">
      <c r="A56" s="304"/>
      <c r="B56" s="92" t="s">
        <v>68</v>
      </c>
      <c r="C56" s="301" t="s">
        <v>66</v>
      </c>
      <c r="D56" s="302"/>
      <c r="E56" s="302"/>
      <c r="F56" s="37"/>
      <c r="G56" s="301"/>
      <c r="H56" s="302"/>
      <c r="I56" s="302"/>
      <c r="J56" s="38"/>
      <c r="K56" s="301"/>
      <c r="L56" s="302"/>
      <c r="M56" s="302"/>
      <c r="N56" s="38"/>
      <c r="O56" s="301" t="s">
        <v>66</v>
      </c>
      <c r="P56" s="302"/>
      <c r="Q56" s="302"/>
      <c r="R56" s="38"/>
      <c r="S56" s="301" t="s">
        <v>66</v>
      </c>
      <c r="T56" s="302"/>
      <c r="U56" s="302"/>
      <c r="V56" s="38"/>
      <c r="W56" s="301" t="s">
        <v>66</v>
      </c>
      <c r="X56" s="302"/>
      <c r="Y56" s="302"/>
      <c r="Z56" s="38"/>
      <c r="AA56" s="301" t="s">
        <v>66</v>
      </c>
      <c r="AB56" s="302"/>
      <c r="AC56" s="302"/>
      <c r="AD56" s="38"/>
      <c r="AE56" s="301" t="s">
        <v>66</v>
      </c>
      <c r="AF56" s="302"/>
      <c r="AG56" s="302"/>
      <c r="AH56" s="38"/>
      <c r="AI56" s="301" t="s">
        <v>66</v>
      </c>
      <c r="AJ56" s="302"/>
      <c r="AK56" s="302"/>
      <c r="AL56" s="38"/>
      <c r="AM56" s="301" t="s">
        <v>66</v>
      </c>
      <c r="AN56" s="302"/>
      <c r="AO56" s="30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3"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3"/>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3"/>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9"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9"/>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9"/>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9"/>
      <c r="B67" s="39" t="s">
        <v>77</v>
      </c>
      <c r="C67" s="347" t="s">
        <v>1338</v>
      </c>
      <c r="D67" s="347"/>
      <c r="E67" s="347"/>
      <c r="F67" s="37"/>
      <c r="G67" s="338" t="s">
        <v>1339</v>
      </c>
      <c r="H67" s="338"/>
      <c r="I67" s="338"/>
      <c r="J67" s="38"/>
      <c r="K67" s="338" t="s">
        <v>78</v>
      </c>
      <c r="L67" s="338"/>
      <c r="M67" s="338"/>
      <c r="N67" s="38"/>
      <c r="O67" s="338" t="s">
        <v>78</v>
      </c>
      <c r="P67" s="338"/>
      <c r="Q67" s="338"/>
      <c r="R67" s="38"/>
      <c r="S67" s="338" t="s">
        <v>78</v>
      </c>
      <c r="T67" s="338"/>
      <c r="U67" s="338"/>
      <c r="V67" s="38"/>
      <c r="W67" s="338" t="s">
        <v>78</v>
      </c>
      <c r="X67" s="338"/>
      <c r="Y67" s="338"/>
      <c r="Z67" s="38"/>
      <c r="AA67" s="338" t="s">
        <v>78</v>
      </c>
      <c r="AB67" s="338"/>
      <c r="AC67" s="338"/>
      <c r="AD67" s="38"/>
      <c r="AE67" s="338" t="s">
        <v>78</v>
      </c>
      <c r="AF67" s="338"/>
      <c r="AG67" s="338"/>
      <c r="AH67" s="38"/>
      <c r="AI67" s="338" t="s">
        <v>78</v>
      </c>
      <c r="AJ67" s="338"/>
      <c r="AK67" s="338"/>
      <c r="AL67" s="38"/>
      <c r="AM67" s="338" t="s">
        <v>78</v>
      </c>
      <c r="AN67" s="338"/>
      <c r="AO67" s="338"/>
    </row>
    <row r="68" spans="1:41">
      <c r="A68" s="299"/>
      <c r="B68" s="339"/>
      <c r="C68" s="347"/>
      <c r="D68" s="347"/>
      <c r="E68" s="347"/>
      <c r="F68" s="37"/>
      <c r="G68" s="338"/>
      <c r="H68" s="338"/>
      <c r="I68" s="338"/>
      <c r="J68" s="38"/>
      <c r="K68" s="338"/>
      <c r="L68" s="338"/>
      <c r="M68" s="338"/>
      <c r="N68" s="38"/>
      <c r="O68" s="338"/>
      <c r="P68" s="338"/>
      <c r="Q68" s="338"/>
      <c r="R68" s="38"/>
      <c r="S68" s="338"/>
      <c r="T68" s="338"/>
      <c r="U68" s="338"/>
      <c r="V68" s="38"/>
      <c r="W68" s="338"/>
      <c r="X68" s="338"/>
      <c r="Y68" s="338"/>
      <c r="Z68" s="38"/>
      <c r="AA68" s="338"/>
      <c r="AB68" s="338"/>
      <c r="AC68" s="338"/>
      <c r="AD68" s="38"/>
      <c r="AE68" s="338"/>
      <c r="AF68" s="338"/>
      <c r="AG68" s="338"/>
      <c r="AH68" s="38"/>
      <c r="AI68" s="338"/>
      <c r="AJ68" s="338"/>
      <c r="AK68" s="338"/>
      <c r="AL68" s="38"/>
      <c r="AM68" s="338"/>
      <c r="AN68" s="338"/>
      <c r="AO68" s="338"/>
    </row>
    <row r="69" spans="1:41">
      <c r="A69" s="299"/>
      <c r="B69" s="340"/>
      <c r="C69" s="347"/>
      <c r="D69" s="347"/>
      <c r="E69" s="347"/>
      <c r="F69" s="37"/>
      <c r="G69" s="338"/>
      <c r="H69" s="338"/>
      <c r="I69" s="338"/>
      <c r="J69" s="38"/>
      <c r="K69" s="338"/>
      <c r="L69" s="338"/>
      <c r="M69" s="338"/>
      <c r="N69" s="38"/>
      <c r="O69" s="338"/>
      <c r="P69" s="338"/>
      <c r="Q69" s="338"/>
      <c r="R69" s="38"/>
      <c r="S69" s="338"/>
      <c r="T69" s="338"/>
      <c r="U69" s="338"/>
      <c r="V69" s="38"/>
      <c r="W69" s="338"/>
      <c r="X69" s="338"/>
      <c r="Y69" s="338"/>
      <c r="Z69" s="38"/>
      <c r="AA69" s="338"/>
      <c r="AB69" s="338"/>
      <c r="AC69" s="338"/>
      <c r="AD69" s="38"/>
      <c r="AE69" s="338"/>
      <c r="AF69" s="338"/>
      <c r="AG69" s="338"/>
      <c r="AH69" s="38"/>
      <c r="AI69" s="338"/>
      <c r="AJ69" s="338"/>
      <c r="AK69" s="338"/>
      <c r="AL69" s="38"/>
      <c r="AM69" s="338"/>
      <c r="AN69" s="338"/>
      <c r="AO69" s="338"/>
    </row>
    <row r="70" spans="1:41">
      <c r="A70" s="299"/>
      <c r="B70" s="340"/>
      <c r="C70" s="347"/>
      <c r="D70" s="347"/>
      <c r="E70" s="347"/>
      <c r="F70" s="37"/>
      <c r="G70" s="338"/>
      <c r="H70" s="338"/>
      <c r="I70" s="338"/>
      <c r="J70" s="38"/>
      <c r="K70" s="338"/>
      <c r="L70" s="338"/>
      <c r="M70" s="338"/>
      <c r="N70" s="38"/>
      <c r="O70" s="338"/>
      <c r="P70" s="338"/>
      <c r="Q70" s="338"/>
      <c r="R70" s="38"/>
      <c r="S70" s="338"/>
      <c r="T70" s="338"/>
      <c r="U70" s="338"/>
      <c r="V70" s="38"/>
      <c r="W70" s="338"/>
      <c r="X70" s="338"/>
      <c r="Y70" s="338"/>
      <c r="Z70" s="38"/>
      <c r="AA70" s="338"/>
      <c r="AB70" s="338"/>
      <c r="AC70" s="338"/>
      <c r="AD70" s="38"/>
      <c r="AE70" s="338"/>
      <c r="AF70" s="338"/>
      <c r="AG70" s="338"/>
      <c r="AH70" s="38"/>
      <c r="AI70" s="338"/>
      <c r="AJ70" s="338"/>
      <c r="AK70" s="338"/>
      <c r="AL70" s="38"/>
      <c r="AM70" s="338"/>
      <c r="AN70" s="338"/>
      <c r="AO70" s="338"/>
    </row>
    <row r="71" spans="1:41">
      <c r="A71" s="299"/>
      <c r="B71" s="340"/>
      <c r="C71" s="347"/>
      <c r="D71" s="347"/>
      <c r="E71" s="347"/>
      <c r="F71" s="37"/>
      <c r="G71" s="338"/>
      <c r="H71" s="338"/>
      <c r="I71" s="338"/>
      <c r="J71" s="38"/>
      <c r="K71" s="338"/>
      <c r="L71" s="338"/>
      <c r="M71" s="338"/>
      <c r="N71" s="38"/>
      <c r="O71" s="338"/>
      <c r="P71" s="338"/>
      <c r="Q71" s="338"/>
      <c r="R71" s="38"/>
      <c r="S71" s="338"/>
      <c r="T71" s="338"/>
      <c r="U71" s="338"/>
      <c r="V71" s="38"/>
      <c r="W71" s="338"/>
      <c r="X71" s="338"/>
      <c r="Y71" s="338"/>
      <c r="Z71" s="38"/>
      <c r="AA71" s="338"/>
      <c r="AB71" s="338"/>
      <c r="AC71" s="338"/>
      <c r="AD71" s="38"/>
      <c r="AE71" s="338"/>
      <c r="AF71" s="338"/>
      <c r="AG71" s="338"/>
      <c r="AH71" s="38"/>
      <c r="AI71" s="338"/>
      <c r="AJ71" s="338"/>
      <c r="AK71" s="338"/>
      <c r="AL71" s="38"/>
      <c r="AM71" s="338"/>
      <c r="AN71" s="338"/>
      <c r="AO71" s="338"/>
    </row>
    <row r="72" spans="1:41">
      <c r="A72" s="299"/>
      <c r="B72" s="340"/>
      <c r="C72" s="347"/>
      <c r="D72" s="347"/>
      <c r="E72" s="347"/>
      <c r="F72" s="37"/>
      <c r="G72" s="338"/>
      <c r="H72" s="338"/>
      <c r="I72" s="338"/>
      <c r="J72" s="38"/>
      <c r="K72" s="338"/>
      <c r="L72" s="338"/>
      <c r="M72" s="338"/>
      <c r="N72" s="38"/>
      <c r="O72" s="338"/>
      <c r="P72" s="338"/>
      <c r="Q72" s="338"/>
      <c r="R72" s="38"/>
      <c r="S72" s="338"/>
      <c r="T72" s="338"/>
      <c r="U72" s="338"/>
      <c r="V72" s="38"/>
      <c r="W72" s="338"/>
      <c r="X72" s="338"/>
      <c r="Y72" s="338"/>
      <c r="Z72" s="38"/>
      <c r="AA72" s="338"/>
      <c r="AB72" s="338"/>
      <c r="AC72" s="338"/>
      <c r="AD72" s="38"/>
      <c r="AE72" s="338"/>
      <c r="AF72" s="338"/>
      <c r="AG72" s="338"/>
      <c r="AH72" s="38"/>
      <c r="AI72" s="338"/>
      <c r="AJ72" s="338"/>
      <c r="AK72" s="338"/>
      <c r="AL72" s="38"/>
      <c r="AM72" s="338"/>
      <c r="AN72" s="338"/>
      <c r="AO72" s="338"/>
    </row>
    <row r="73" spans="1:41">
      <c r="A73" s="299"/>
      <c r="B73" s="341"/>
      <c r="C73" s="347"/>
      <c r="D73" s="347"/>
      <c r="E73" s="347"/>
      <c r="F73" s="37"/>
      <c r="G73" s="338"/>
      <c r="H73" s="338"/>
      <c r="I73" s="338"/>
      <c r="J73" s="38"/>
      <c r="K73" s="338"/>
      <c r="L73" s="338"/>
      <c r="M73" s="338"/>
      <c r="N73" s="38"/>
      <c r="O73" s="338"/>
      <c r="P73" s="338"/>
      <c r="Q73" s="338"/>
      <c r="R73" s="38"/>
      <c r="S73" s="338"/>
      <c r="T73" s="338"/>
      <c r="U73" s="338"/>
      <c r="V73" s="38"/>
      <c r="W73" s="338"/>
      <c r="X73" s="338"/>
      <c r="Y73" s="338"/>
      <c r="Z73" s="38"/>
      <c r="AA73" s="338"/>
      <c r="AB73" s="338"/>
      <c r="AC73" s="338"/>
      <c r="AD73" s="38"/>
      <c r="AE73" s="338"/>
      <c r="AF73" s="338"/>
      <c r="AG73" s="338"/>
      <c r="AH73" s="38"/>
      <c r="AI73" s="338"/>
      <c r="AJ73" s="338"/>
      <c r="AK73" s="338"/>
      <c r="AL73" s="38"/>
      <c r="AM73" s="338"/>
      <c r="AN73" s="338"/>
      <c r="AO73" s="338"/>
    </row>
    <row r="74" spans="1:41">
      <c r="A74" s="299"/>
    </row>
    <row r="75" spans="1:41">
      <c r="A75" s="299"/>
    </row>
    <row r="76" spans="1:41">
      <c r="A76" s="299"/>
    </row>
    <row r="77" spans="1:41">
      <c r="A77" s="299"/>
    </row>
    <row r="78" spans="1:41">
      <c r="A78" s="299"/>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EP122"/>
  <sheetViews>
    <sheetView tabSelected="1" zoomScale="90" zoomScaleNormal="90" workbookViewId="0">
      <pane xSplit="2" ySplit="2" topLeftCell="C55" activePane="bottomRight" state="frozen"/>
      <selection pane="topRight" activeCell="C1" sqref="C1"/>
      <selection pane="bottomLeft" activeCell="A3" sqref="A3"/>
      <selection pane="bottomRight" activeCell="H83" sqref="H83:H91"/>
    </sheetView>
  </sheetViews>
  <sheetFormatPr defaultColWidth="9.140625" defaultRowHeight="12.75"/>
  <cols>
    <col min="1" max="1" width="29.42578125" style="172" customWidth="1"/>
    <col min="2" max="2" width="32.140625" style="172" customWidth="1"/>
    <col min="3" max="3" width="25.42578125" style="172" customWidth="1"/>
    <col min="4" max="4" width="27.42578125" style="172" customWidth="1"/>
    <col min="5" max="5" width="25.42578125" style="172" customWidth="1"/>
    <col min="6" max="6" width="3.42578125" style="161" customWidth="1"/>
    <col min="7" max="9" width="25.42578125" style="172" customWidth="1"/>
    <col min="10" max="11" width="3.42578125" style="172" customWidth="1"/>
    <col min="12" max="14" width="25.42578125" style="172" customWidth="1"/>
    <col min="15" max="15" width="3.42578125" style="172" customWidth="1"/>
    <col min="16" max="18" width="25.42578125" style="172" customWidth="1"/>
    <col min="19" max="19" width="3.42578125" style="172" customWidth="1"/>
    <col min="20" max="22" width="25.42578125" style="172" customWidth="1"/>
    <col min="23" max="23" width="3.42578125" style="172" customWidth="1"/>
    <col min="24" max="26" width="25.42578125" style="172" customWidth="1"/>
    <col min="27" max="27" width="3.42578125" style="172" customWidth="1"/>
    <col min="28" max="28" width="9.140625" style="161"/>
    <col min="29" max="31" width="25.42578125" style="172" customWidth="1"/>
    <col min="32" max="41" width="9.140625" style="161"/>
    <col min="42" max="16384" width="9.140625" style="172"/>
  </cols>
  <sheetData>
    <row r="1" spans="1:5" s="161" customFormat="1" ht="12.75" customHeight="1">
      <c r="A1" s="266" t="s">
        <v>9</v>
      </c>
      <c r="B1" s="201"/>
      <c r="C1" s="202"/>
      <c r="D1" s="202"/>
      <c r="E1" s="203"/>
    </row>
    <row r="2" spans="1:5" s="161" customFormat="1" ht="14.25" customHeight="1">
      <c r="A2" s="266"/>
      <c r="B2" s="162" t="s">
        <v>10</v>
      </c>
      <c r="C2" s="163" t="s">
        <v>11</v>
      </c>
      <c r="D2" s="164" t="s">
        <v>12</v>
      </c>
    </row>
    <row r="3" spans="1:5" s="161" customFormat="1" ht="12.75" customHeight="1">
      <c r="A3" s="204"/>
    </row>
    <row r="4" spans="1:5" s="161" customFormat="1" ht="15.95" customHeight="1">
      <c r="A4" s="165" t="s">
        <v>13</v>
      </c>
      <c r="B4" s="169" t="s">
        <v>14</v>
      </c>
    </row>
    <row r="5" spans="1:5" s="161" customFormat="1">
      <c r="B5" s="162" t="s">
        <v>15</v>
      </c>
      <c r="C5" s="185" t="s">
        <v>1398</v>
      </c>
      <c r="D5" s="167" t="s">
        <v>16</v>
      </c>
      <c r="E5" s="185"/>
    </row>
    <row r="6" spans="1:5" s="161" customFormat="1">
      <c r="B6" s="162" t="s">
        <v>17</v>
      </c>
      <c r="C6" s="185"/>
      <c r="D6" s="167" t="s">
        <v>18</v>
      </c>
      <c r="E6" s="185"/>
    </row>
    <row r="7" spans="1:5" s="161" customFormat="1">
      <c r="B7" s="162" t="s">
        <v>19</v>
      </c>
      <c r="C7" s="166" t="s">
        <v>926</v>
      </c>
    </row>
    <row r="8" spans="1:5" s="161" customFormat="1">
      <c r="B8" s="162" t="s">
        <v>21</v>
      </c>
      <c r="C8" s="167" t="s">
        <v>22</v>
      </c>
      <c r="D8" s="167" t="s">
        <v>23</v>
      </c>
      <c r="E8" s="167"/>
    </row>
    <row r="9" spans="1:5" s="161" customFormat="1">
      <c r="B9" s="162"/>
      <c r="C9" s="186">
        <v>45972</v>
      </c>
      <c r="D9" s="186">
        <v>47849</v>
      </c>
      <c r="E9" s="167" t="s">
        <v>24</v>
      </c>
    </row>
    <row r="10" spans="1:5" s="161" customFormat="1">
      <c r="B10" s="162" t="s">
        <v>25</v>
      </c>
      <c r="C10" s="167" t="s">
        <v>22</v>
      </c>
      <c r="D10" s="167" t="s">
        <v>23</v>
      </c>
      <c r="E10" s="167"/>
    </row>
    <row r="11" spans="1:5" s="161" customFormat="1">
      <c r="B11" s="162" t="s">
        <v>26</v>
      </c>
      <c r="C11" s="168">
        <v>45658</v>
      </c>
      <c r="D11" s="168">
        <v>46022</v>
      </c>
      <c r="E11" s="167" t="s">
        <v>28</v>
      </c>
    </row>
    <row r="12" spans="1:5" s="161" customFormat="1">
      <c r="B12" s="162" t="s">
        <v>29</v>
      </c>
      <c r="C12" s="168">
        <v>46023</v>
      </c>
      <c r="D12" s="168">
        <v>46387</v>
      </c>
    </row>
    <row r="13" spans="1:5" s="161" customFormat="1">
      <c r="B13" s="162" t="s">
        <v>30</v>
      </c>
      <c r="C13" s="168">
        <v>46388</v>
      </c>
      <c r="D13" s="168">
        <v>46752</v>
      </c>
    </row>
    <row r="14" spans="1:5" s="161" customFormat="1">
      <c r="B14" s="162" t="s">
        <v>31</v>
      </c>
      <c r="C14" s="168">
        <v>46753</v>
      </c>
      <c r="D14" s="168">
        <v>47118</v>
      </c>
    </row>
    <row r="15" spans="1:5" s="161" customFormat="1">
      <c r="B15" s="162" t="s">
        <v>32</v>
      </c>
      <c r="C15" s="168">
        <v>47119</v>
      </c>
      <c r="D15" s="168">
        <v>47483</v>
      </c>
    </row>
    <row r="16" spans="1:5" s="161" customFormat="1">
      <c r="B16" s="162" t="s">
        <v>33</v>
      </c>
      <c r="C16" s="233">
        <v>47484</v>
      </c>
      <c r="D16" s="234">
        <v>47848</v>
      </c>
    </row>
    <row r="17" spans="1:36 16370:16370" s="161" customFormat="1">
      <c r="B17" s="162" t="s">
        <v>1396</v>
      </c>
      <c r="C17" s="233">
        <v>47849</v>
      </c>
      <c r="D17" s="234">
        <v>48213</v>
      </c>
    </row>
    <row r="18" spans="1:36 16370:16370" s="161" customFormat="1">
      <c r="B18" s="162"/>
      <c r="C18" s="233"/>
      <c r="D18" s="235"/>
    </row>
    <row r="19" spans="1:36 16370:16370" s="161" customFormat="1" ht="32.25">
      <c r="A19" s="165" t="s">
        <v>3</v>
      </c>
      <c r="B19" s="169" t="s">
        <v>34</v>
      </c>
      <c r="C19" s="190" t="s">
        <v>35</v>
      </c>
      <c r="E19" s="187" t="s">
        <v>36</v>
      </c>
    </row>
    <row r="20" spans="1:36 16370:16370" s="161" customFormat="1">
      <c r="D20" s="188"/>
      <c r="E20" s="189" t="s">
        <v>37</v>
      </c>
      <c r="XEP20" s="161" t="e" cm="1">
        <f t="array" ref="XEP20">_xlfn.IFS(C19="Renewable",(INDEX(RE,,MATCH(#REF!,REC,0))),C19="CSA",(INDEX(IMP_CSA,,MATCH(#REF!,IMP_CSAC,0))),C19="Forestry",(INDEX(AR,,MATCH(#REF!,ARC,0))),C19="AGR",(INDEX(AGR,,MATCH(#REF!,AGRC,0))))</f>
        <v>#REF!</v>
      </c>
    </row>
    <row r="21" spans="1:36 16370:16370" s="161" customFormat="1">
      <c r="A21" s="165" t="s">
        <v>5</v>
      </c>
      <c r="B21" s="169" t="s">
        <v>38</v>
      </c>
      <c r="C21" s="190" t="s">
        <v>39</v>
      </c>
      <c r="E21" s="187" t="s">
        <v>40</v>
      </c>
      <c r="L21" s="191"/>
    </row>
    <row r="22" spans="1:36 16370:16370" s="161" customFormat="1">
      <c r="A22" s="165"/>
      <c r="B22" s="205"/>
    </row>
    <row r="23" spans="1:36 16370:16370">
      <c r="A23" s="165"/>
      <c r="C23" s="267" t="s">
        <v>41</v>
      </c>
      <c r="D23" s="268"/>
      <c r="E23" s="269"/>
      <c r="G23" s="257" t="s">
        <v>42</v>
      </c>
      <c r="H23" s="258"/>
      <c r="I23" s="259"/>
      <c r="L23" s="257" t="s">
        <v>42</v>
      </c>
      <c r="M23" s="258"/>
      <c r="N23" s="259"/>
      <c r="P23" s="257" t="s">
        <v>42</v>
      </c>
      <c r="Q23" s="258"/>
      <c r="R23" s="259"/>
      <c r="T23" s="257" t="s">
        <v>42</v>
      </c>
      <c r="U23" s="258"/>
      <c r="V23" s="259"/>
      <c r="X23" s="257" t="s">
        <v>42</v>
      </c>
      <c r="Y23" s="258"/>
      <c r="Z23" s="259"/>
      <c r="AC23" s="257" t="s">
        <v>42</v>
      </c>
      <c r="AD23" s="258"/>
      <c r="AE23" s="259"/>
    </row>
    <row r="24" spans="1:36 16370:16370">
      <c r="A24" s="165"/>
      <c r="B24" s="206" t="str">
        <f>IF(C21="Start with impact category","Select Impact category &gt;&gt;","")</f>
        <v/>
      </c>
      <c r="C24" s="260"/>
      <c r="D24" s="261"/>
      <c r="E24" s="262"/>
      <c r="F24" s="171" t="str">
        <f>IF($B$24="Select Impact category &gt;&gt;", "&gt;&gt;","")</f>
        <v/>
      </c>
      <c r="G24" s="260"/>
      <c r="H24" s="261"/>
      <c r="I24" s="262"/>
      <c r="J24" s="171" t="str">
        <f>IF($B$24="Select Impact category &gt;&gt;", "&gt;&gt;","")</f>
        <v/>
      </c>
      <c r="K24" s="171" t="str">
        <f>IF($B$24="Select Impact category &gt;&gt;", "&gt;&gt;","")</f>
        <v/>
      </c>
      <c r="L24" s="260"/>
      <c r="M24" s="261"/>
      <c r="N24" s="262"/>
      <c r="O24" s="171" t="str">
        <f>IF($B$24="Select Impact category &gt;&gt;", "&gt;&gt;","")</f>
        <v/>
      </c>
      <c r="P24" s="260"/>
      <c r="Q24" s="261"/>
      <c r="R24" s="262"/>
      <c r="S24" s="171" t="str">
        <f>IF($B$24="Select Impact category &gt;&gt;", "&gt;&gt;","")</f>
        <v/>
      </c>
      <c r="T24" s="260"/>
      <c r="U24" s="261"/>
      <c r="V24" s="262"/>
      <c r="W24" s="171" t="str">
        <f>IF($B$24="Select Impact category &gt;&gt;", "&gt;&gt;","")</f>
        <v/>
      </c>
      <c r="X24" s="260"/>
      <c r="Y24" s="261"/>
      <c r="Z24" s="262"/>
      <c r="AA24" s="171" t="str">
        <f>IF($B$24="Select Impact category &gt;&gt;", "&gt;&gt;","")</f>
        <v/>
      </c>
      <c r="AC24" s="260"/>
      <c r="AD24" s="261"/>
      <c r="AE24" s="262"/>
    </row>
    <row r="25" spans="1:36 16370:16370" ht="12.75" customHeight="1">
      <c r="A25" s="165"/>
      <c r="B25" s="169" t="str">
        <f>IF(C21="Start with SDG","Select SDG &gt;&gt;","")</f>
        <v>Select SDG &gt;&gt;</v>
      </c>
      <c r="C25" s="263" t="s">
        <v>129</v>
      </c>
      <c r="D25" s="264"/>
      <c r="E25" s="265"/>
      <c r="F25" s="171" t="str">
        <f>IF($B$25="Select SDG &gt;&gt;","&gt;&gt;","")</f>
        <v>&gt;&gt;</v>
      </c>
      <c r="G25" s="263" t="s">
        <v>117</v>
      </c>
      <c r="H25" s="264"/>
      <c r="I25" s="265"/>
      <c r="J25" s="171" t="str">
        <f>IF($B$25="Select SDG &gt;&gt;","&gt;&gt;","")</f>
        <v>&gt;&gt;</v>
      </c>
      <c r="K25" s="171" t="str">
        <f>IF($B$25="Select SDG &gt;&gt;","&gt;&gt;","")</f>
        <v>&gt;&gt;</v>
      </c>
      <c r="L25" s="263" t="s">
        <v>120</v>
      </c>
      <c r="M25" s="264"/>
      <c r="N25" s="265"/>
      <c r="O25" s="171" t="str">
        <f>IF($B$25="Select SDG &gt;&gt;","&gt;&gt;","")</f>
        <v>&gt;&gt;</v>
      </c>
      <c r="P25" s="263" t="s">
        <v>302</v>
      </c>
      <c r="Q25" s="264"/>
      <c r="R25" s="265"/>
      <c r="S25" s="171" t="str">
        <f>IF($B$25="Select SDG &gt;&gt;","&gt;&gt;","")</f>
        <v>&gt;&gt;</v>
      </c>
      <c r="T25" s="263" t="s">
        <v>123</v>
      </c>
      <c r="U25" s="264"/>
      <c r="V25" s="265"/>
      <c r="W25" s="171" t="str">
        <f>IF($B$25="Select SDG &gt;&gt;","&gt;&gt;","")</f>
        <v>&gt;&gt;</v>
      </c>
      <c r="X25" s="263" t="s">
        <v>124</v>
      </c>
      <c r="Y25" s="264"/>
      <c r="Z25" s="265"/>
      <c r="AA25" s="171" t="str">
        <f>IF($B$25="Select SDG &gt;&gt;","&gt;&gt;","")</f>
        <v>&gt;&gt;</v>
      </c>
      <c r="AC25" s="263" t="s">
        <v>117</v>
      </c>
      <c r="AD25" s="264"/>
      <c r="AE25" s="265"/>
    </row>
    <row r="26" spans="1:36 16370:16370" s="161" customFormat="1">
      <c r="C26" s="192"/>
      <c r="D26" s="193"/>
      <c r="E26" s="194"/>
      <c r="F26" s="171"/>
      <c r="G26" s="195"/>
      <c r="I26" s="196"/>
      <c r="J26" s="171"/>
      <c r="K26" s="171"/>
      <c r="L26" s="195"/>
      <c r="N26" s="196"/>
      <c r="O26" s="171"/>
      <c r="P26" s="195"/>
      <c r="R26" s="196"/>
      <c r="S26" s="171"/>
      <c r="T26" s="195"/>
      <c r="V26" s="196"/>
      <c r="W26" s="171"/>
      <c r="X26" s="195"/>
      <c r="Z26" s="196"/>
      <c r="AA26" s="171"/>
      <c r="AC26" s="195"/>
      <c r="AE26" s="196"/>
    </row>
    <row r="27" spans="1:36 16370:16370">
      <c r="A27" s="165" t="s">
        <v>6</v>
      </c>
      <c r="B27" s="170" t="str">
        <f>IF(C24&lt;&gt;"","Select Monitoring indicator &gt;&gt;","")</f>
        <v/>
      </c>
      <c r="C27" s="260"/>
      <c r="D27" s="261"/>
      <c r="E27" s="262"/>
      <c r="F27" s="171" t="str">
        <f>IF($B$27="Select Monitoring indicator &gt;&gt;", "&gt;&gt;","")</f>
        <v/>
      </c>
      <c r="G27" s="260"/>
      <c r="H27" s="261"/>
      <c r="I27" s="262"/>
      <c r="J27" s="171" t="str">
        <f>IF($B$27="Select Monitoring indicator &gt;&gt;","&gt;&gt;","")</f>
        <v/>
      </c>
      <c r="K27" s="171" t="str">
        <f>IF($B$27="Select Monitoring indicator &gt;&gt;","&gt;&gt;","")</f>
        <v/>
      </c>
      <c r="L27" s="260"/>
      <c r="M27" s="261"/>
      <c r="N27" s="262"/>
      <c r="O27" s="171" t="str">
        <f>IF($B$27="Select Monitoring indicator &gt;&gt;","&gt;&gt;","")</f>
        <v/>
      </c>
      <c r="P27" s="260"/>
      <c r="Q27" s="261"/>
      <c r="R27" s="262"/>
      <c r="S27" s="171" t="str">
        <f>IF($B$27="Select Monitoring indicator &gt;&gt;","&gt;&gt;","")</f>
        <v/>
      </c>
      <c r="T27" s="260"/>
      <c r="U27" s="261"/>
      <c r="V27" s="262"/>
      <c r="W27" s="171" t="str">
        <f>IF($B$27="Select Monitoring indicator &gt;&gt;","&gt;&gt;","")</f>
        <v/>
      </c>
      <c r="X27" s="260"/>
      <c r="Y27" s="261"/>
      <c r="Z27" s="262"/>
      <c r="AA27" s="171" t="str">
        <f>IF($B$27="Select Monitoring indicator &gt;&gt;","&gt;&gt;","")</f>
        <v/>
      </c>
      <c r="AC27" s="260"/>
      <c r="AD27" s="261"/>
      <c r="AE27" s="262"/>
    </row>
    <row r="28" spans="1:36 16370:16370" ht="57.95" customHeight="1">
      <c r="B28" s="169" t="str">
        <f>IF(C25&lt;&gt;"","Select Monitoring indicator &gt;&gt;","")</f>
        <v>Select Monitoring indicator &gt;&gt;</v>
      </c>
      <c r="C28" s="270" t="s">
        <v>218</v>
      </c>
      <c r="D28" s="271"/>
      <c r="E28" s="272"/>
      <c r="F28" s="171" t="str">
        <f>IF($B$28="Select Monitoring indicator &gt;&gt;","&gt;&gt;","")</f>
        <v>&gt;&gt;</v>
      </c>
      <c r="G28" s="263" t="s">
        <v>296</v>
      </c>
      <c r="H28" s="264"/>
      <c r="I28" s="265"/>
      <c r="J28" s="171" t="str">
        <f>IF($B$28="Select Monitoring indicator &gt;&gt;","&gt;&gt;","")</f>
        <v>&gt;&gt;</v>
      </c>
      <c r="K28" s="171" t="str">
        <f>IF($B$28="Select Monitoring indicator &gt;&gt;","&gt;&gt;","")</f>
        <v>&gt;&gt;</v>
      </c>
      <c r="L28" s="263" t="s">
        <v>338</v>
      </c>
      <c r="M28" s="264"/>
      <c r="N28" s="265"/>
      <c r="O28" s="171" t="str">
        <f>IF($B$28="Select Monitoring indicator &gt;&gt;","&gt;&gt;","")</f>
        <v>&gt;&gt;</v>
      </c>
      <c r="P28" s="263" t="s">
        <v>330</v>
      </c>
      <c r="Q28" s="264"/>
      <c r="R28" s="265"/>
      <c r="S28" s="171" t="str">
        <f>IF($B$28="Select Monitoring indicator &gt;&gt;","&gt;&gt;","")</f>
        <v>&gt;&gt;</v>
      </c>
      <c r="T28" s="263" t="s">
        <v>203</v>
      </c>
      <c r="U28" s="264"/>
      <c r="V28" s="265"/>
      <c r="W28" s="171" t="str">
        <f>IF($B$28="Select Monitoring indicator &gt;&gt;","&gt;&gt;","")</f>
        <v>&gt;&gt;</v>
      </c>
      <c r="X28" s="263" t="s">
        <v>273</v>
      </c>
      <c r="Y28" s="264"/>
      <c r="Z28" s="265"/>
      <c r="AA28" s="171" t="str">
        <f>IF($B$28="Select Monitoring indicator &gt;&gt;","&gt;&gt;","")</f>
        <v>&gt;&gt;</v>
      </c>
      <c r="AC28" s="263" t="s">
        <v>296</v>
      </c>
      <c r="AD28" s="264"/>
      <c r="AE28" s="265"/>
    </row>
    <row r="29" spans="1:36 16370:16370" s="161" customFormat="1" ht="15" customHeight="1" thickBot="1">
      <c r="A29" s="173"/>
      <c r="C29" s="174" t="s">
        <v>45</v>
      </c>
      <c r="D29" s="175" t="s">
        <v>1347</v>
      </c>
      <c r="E29" s="176"/>
      <c r="F29" s="173"/>
      <c r="G29" s="174" t="s">
        <v>45</v>
      </c>
      <c r="H29" s="175" t="s">
        <v>47</v>
      </c>
      <c r="I29" s="177"/>
      <c r="J29" s="173"/>
      <c r="K29" s="173"/>
      <c r="L29" s="174" t="s">
        <v>45</v>
      </c>
      <c r="M29" s="175" t="s">
        <v>47</v>
      </c>
      <c r="N29" s="177"/>
      <c r="O29" s="173"/>
      <c r="P29" s="174" t="s">
        <v>45</v>
      </c>
      <c r="Q29" s="175" t="s">
        <v>47</v>
      </c>
      <c r="R29" s="177"/>
      <c r="S29" s="173"/>
      <c r="T29" s="174" t="s">
        <v>45</v>
      </c>
      <c r="U29" s="175" t="s">
        <v>47</v>
      </c>
      <c r="V29" s="177"/>
      <c r="W29" s="173"/>
      <c r="X29" s="174" t="s">
        <v>45</v>
      </c>
      <c r="Y29" s="175" t="s">
        <v>47</v>
      </c>
      <c r="Z29" s="177"/>
      <c r="AA29" s="173"/>
      <c r="AC29" s="174" t="s">
        <v>45</v>
      </c>
      <c r="AD29" s="175" t="s">
        <v>47</v>
      </c>
      <c r="AF29" s="177"/>
    </row>
    <row r="30" spans="1:36 16370:16370" ht="13.5" thickTop="1">
      <c r="A30" s="165" t="s">
        <v>7</v>
      </c>
      <c r="B30" s="178" t="s">
        <v>48</v>
      </c>
      <c r="C30" s="178"/>
      <c r="D30" s="179"/>
      <c r="E30" s="180"/>
      <c r="F30" s="181"/>
      <c r="G30" s="182"/>
      <c r="H30" s="181"/>
      <c r="I30" s="180"/>
      <c r="J30" s="181"/>
      <c r="K30" s="181"/>
      <c r="L30" s="182"/>
      <c r="M30" s="181"/>
      <c r="N30" s="180"/>
      <c r="O30" s="181"/>
      <c r="P30" s="182"/>
      <c r="Q30" s="181"/>
      <c r="R30" s="180"/>
      <c r="S30" s="181"/>
      <c r="T30" s="182"/>
      <c r="U30" s="181"/>
      <c r="V30" s="180"/>
      <c r="W30" s="181"/>
      <c r="X30" s="182"/>
      <c r="Y30" s="181"/>
      <c r="Z30" s="180"/>
      <c r="AA30" s="181"/>
      <c r="AC30" s="182"/>
      <c r="AD30" s="181"/>
      <c r="AE30" s="180"/>
    </row>
    <row r="31" spans="1:36 16370:16370" ht="15" customHeight="1">
      <c r="A31" s="161"/>
      <c r="B31" s="208" t="s">
        <v>49</v>
      </c>
      <c r="C31" s="251" t="str" cm="1">
        <f t="array" ref="C31">IFERROR(_xlfn.IFS(C24&lt;&gt;"",IFERROR(INDEX(BA!$J$4:$J$952,MATCH(C27,BA!$P$4:$P$952,0)),""),C25&lt;&gt;"",IFERROR(INDEX(BA!$J$4:$J$952,MATCH(C28,BA!$P$4:$P$952,0)),"")),"")</f>
        <v>GSDM-I13.2.1</v>
      </c>
      <c r="D31" s="252"/>
      <c r="E31" s="253"/>
      <c r="F31" s="167"/>
      <c r="G31" s="251" t="str" cm="1">
        <f t="array" ref="G31">IFERROR(_xlfn.IFS(G24&lt;&gt;"",IFERROR(INDEX(BA!$J$4:$J$952,MATCH(G27,BA!$P$4:$P$952,0)),""),G25&lt;&gt;"",IFERROR(INDEX(BA!$J$4:$J$952,MATCH(G28,BA!$P$4:$P$952,0)),"")),"")</f>
        <v>GSDM-I1.1.1</v>
      </c>
      <c r="H31" s="252"/>
      <c r="I31" s="253"/>
      <c r="J31" s="209"/>
      <c r="K31" s="209"/>
      <c r="L31" s="251" t="str" cm="1">
        <f t="array" ref="L31">IFERROR(_xlfn.IFS(L24&lt;&gt;"",IFERROR(INDEX(BA!$J$4:$J$952,MATCH(L27,BA!$P$4:$P$952,0)),""),L25&lt;&gt;"",IFERROR(INDEX(BA!$J$4:$J$952,MATCH(L28,BA!$P$4:$P$952,0)),"")),"")</f>
        <v>GSDM-I4.4.1</v>
      </c>
      <c r="M31" s="252"/>
      <c r="N31" s="253"/>
      <c r="O31" s="209"/>
      <c r="P31" s="251" t="str" cm="1">
        <f t="array" ref="P31">IFERROR(_xlfn.IFS(P24&lt;&gt;"",IFERROR(INDEX(BA!$J$4:$J$952,MATCH(P27,BA!$P$4:$P$952,0)),""),P25&lt;&gt;"",IFERROR(INDEX(BA!$J$4:$J$952,MATCH(P28,BA!$P$4:$P$952,0)),"")),"")</f>
        <v>GSDM-I5.5.1</v>
      </c>
      <c r="Q31" s="252"/>
      <c r="R31" s="253"/>
      <c r="S31" s="209"/>
      <c r="T31" s="251" t="str" cm="1">
        <f t="array" ref="T31">IFERROR(_xlfn.IFS(T24&lt;&gt;"",IFERROR(INDEX(BA!$J$4:$J$952,MATCH(T27,BA!$P$4:$P$952,0)),""),T25&lt;&gt;"",IFERROR(INDEX(BA!$J$4:$J$952,MATCH(T28,BA!$P$4:$P$952,0)),"")),"")</f>
        <v>GSDM-I7.1.1</v>
      </c>
      <c r="U31" s="252"/>
      <c r="V31" s="253"/>
      <c r="W31" s="209"/>
      <c r="X31" s="251" t="str" cm="1">
        <f t="array" ref="X31">IFERROR(_xlfn.IFS(X24&lt;&gt;"",IFERROR(INDEX(BA!$J$4:$J$952,MATCH(X27,BA!$P$4:$P$952,0)),""),X25&lt;&gt;"",IFERROR(INDEX(BA!$J$4:$J$952,MATCH(X28,BA!$P$4:$P$952,0)),"")),"")</f>
        <v>GSDM-I8.5.1</v>
      </c>
      <c r="Y31" s="252"/>
      <c r="Z31" s="253"/>
      <c r="AA31" s="209"/>
      <c r="AB31" s="167"/>
      <c r="AC31" s="251" t="str" cm="1">
        <f t="array" ref="AC31">IFERROR(_xlfn.IFS(AC24&lt;&gt;"",IFERROR(INDEX(BA!$J$4:$J$952,MATCH(AC27,BA!$P$4:$P$952,0)),""),AC25&lt;&gt;"",IFERROR(INDEX(BA!$J$4:$J$952,MATCH(AC28,BA!$P$4:$P$952,0)),"")),"")</f>
        <v>GSDM-I1.1.1</v>
      </c>
      <c r="AD31" s="252"/>
      <c r="AE31" s="253"/>
      <c r="AF31" s="167"/>
      <c r="AG31" s="167"/>
      <c r="AH31" s="167"/>
      <c r="AI31" s="167"/>
      <c r="AJ31" s="167"/>
    </row>
    <row r="32" spans="1:36 16370:16370">
      <c r="A32" s="161"/>
      <c r="B32" s="210" t="s">
        <v>50</v>
      </c>
      <c r="C32" s="251" t="str">
        <f>IFERROR(INDEX(BA!$O$4:$O$952,MATCH(C31,BA!$J$4:$J$952,0)),"")</f>
        <v xml:space="preserve">Reduction in GHGs emissions </v>
      </c>
      <c r="D32" s="252"/>
      <c r="E32" s="253"/>
      <c r="F32" s="167"/>
      <c r="G32" s="251" t="str">
        <f>IFERROR(INDEX(BA!$O$4:$O$952,MATCH(G31,BA!$J$4:$J$952,0)),"")</f>
        <v xml:space="preserve">Financial savings </v>
      </c>
      <c r="H32" s="252"/>
      <c r="I32" s="253"/>
      <c r="J32" s="209"/>
      <c r="K32" s="209"/>
      <c r="L32" s="251" t="str">
        <f>IFERROR(INDEX(BA!$O$4:$O$952,MATCH(L31,BA!$J$4:$J$952,0)),"")</f>
        <v xml:space="preserve">Skill development </v>
      </c>
      <c r="M32" s="252"/>
      <c r="N32" s="253"/>
      <c r="O32" s="209"/>
      <c r="P32" s="251" t="str">
        <f>IFERROR(INDEX(BA!$O$4:$O$952,MATCH(P31,BA!$J$4:$J$952,0)),"")</f>
        <v xml:space="preserve">Women empowerment and gender equality </v>
      </c>
      <c r="Q32" s="252"/>
      <c r="R32" s="253"/>
      <c r="S32" s="209"/>
      <c r="T32" s="251" t="str">
        <f>IFERROR(INDEX(BA!$O$4:$O$952,MATCH(T31,BA!$J$4:$J$952,0)),"")</f>
        <v>Increased access to energy</v>
      </c>
      <c r="U32" s="252"/>
      <c r="V32" s="253"/>
      <c r="W32" s="209"/>
      <c r="X32" s="251" t="str">
        <f>IFERROR(INDEX(BA!$O$4:$O$952,MATCH(X31,BA!$J$4:$J$952,0)),"")</f>
        <v>Increased employment opportunities</v>
      </c>
      <c r="Y32" s="252"/>
      <c r="Z32" s="253"/>
      <c r="AA32" s="209"/>
      <c r="AB32" s="167"/>
      <c r="AC32" s="251" t="str">
        <f>IFERROR(INDEX(BA!$O$4:$O$952,MATCH(AC31,BA!$J$4:$J$952,0)),"")</f>
        <v xml:space="preserve">Financial savings </v>
      </c>
      <c r="AD32" s="252"/>
      <c r="AE32" s="253"/>
      <c r="AF32" s="167"/>
      <c r="AG32" s="167"/>
      <c r="AH32" s="167"/>
      <c r="AI32" s="167"/>
      <c r="AJ32" s="167"/>
    </row>
    <row r="33" spans="1:36" ht="15" customHeight="1">
      <c r="A33" s="161"/>
      <c r="B33" s="210" t="s">
        <v>51</v>
      </c>
      <c r="C33" s="251" t="str">
        <f>IFERROR(INDEX(BA!$L$4:$L$952,MATCH(C31,BA!$J$4:$J$952,0)),"")</f>
        <v>Climate change mitigation</v>
      </c>
      <c r="D33" s="252"/>
      <c r="E33" s="253"/>
      <c r="F33" s="167"/>
      <c r="G33" s="251" t="str">
        <f>IFERROR(INDEX(BA!$L$4:$L$952,MATCH(G31,BA!$J$4:$J$952,0)),"")</f>
        <v>Livelihood</v>
      </c>
      <c r="H33" s="252"/>
      <c r="I33" s="253"/>
      <c r="J33" s="209"/>
      <c r="K33" s="209"/>
      <c r="L33" s="251" t="str">
        <f>IFERROR(INDEX(BA!$L$4:$L$952,MATCH(L31,BA!$J$4:$J$952,0)),"")</f>
        <v>Capacity building</v>
      </c>
      <c r="M33" s="252"/>
      <c r="N33" s="253"/>
      <c r="O33" s="209"/>
      <c r="P33" s="251" t="str">
        <f>IFERROR(INDEX(BA!$L$4:$L$952,MATCH(P31,BA!$J$4:$J$952,0)),"")</f>
        <v>Gender</v>
      </c>
      <c r="Q33" s="252"/>
      <c r="R33" s="253"/>
      <c r="S33" s="209"/>
      <c r="T33" s="251" t="str">
        <f>IFERROR(INDEX(BA!$L$4:$L$952,MATCH(T31,BA!$J$4:$J$952,0)),"")</f>
        <v>Energy generation, efficiency &amp; access</v>
      </c>
      <c r="U33" s="252"/>
      <c r="V33" s="253"/>
      <c r="W33" s="209"/>
      <c r="X33" s="251" t="str">
        <f>IFERROR(INDEX(BA!$L$4:$L$952,MATCH(X31,BA!$J$4:$J$952,0)),"")</f>
        <v>Employment</v>
      </c>
      <c r="Y33" s="252"/>
      <c r="Z33" s="253"/>
      <c r="AA33" s="209"/>
      <c r="AB33" s="167"/>
      <c r="AC33" s="251" t="str">
        <f>IFERROR(INDEX(BA!$L$4:$L$952,MATCH(AC31,BA!$J$4:$J$952,0)),"")</f>
        <v>Livelihood</v>
      </c>
      <c r="AD33" s="252"/>
      <c r="AE33" s="253"/>
      <c r="AF33" s="167"/>
      <c r="AG33" s="167"/>
      <c r="AH33" s="167"/>
      <c r="AI33" s="167"/>
      <c r="AJ33" s="167"/>
    </row>
    <row r="34" spans="1:36" ht="15" customHeight="1">
      <c r="A34" s="161"/>
      <c r="B34" s="210" t="s">
        <v>52</v>
      </c>
      <c r="C34" s="251" t="str">
        <f>IFERROR(INDEX(BA!$M$4:$M$952,MATCH(C31,BA!$J$4:$J$952,0)),"")</f>
        <v>13. Climate action</v>
      </c>
      <c r="D34" s="252"/>
      <c r="E34" s="253"/>
      <c r="F34" s="167"/>
      <c r="G34" s="251" t="str">
        <f>IFERROR(INDEX(BA!$M$4:$M$952,MATCH(G31,BA!$J$4:$J$952,0)),"")</f>
        <v>1. No poverty</v>
      </c>
      <c r="H34" s="252"/>
      <c r="I34" s="253"/>
      <c r="J34" s="209"/>
      <c r="K34" s="209"/>
      <c r="L34" s="251" t="str">
        <f>IFERROR(INDEX(BA!$M$4:$M$952,MATCH(L31,BA!$J$4:$J$952,0)),"")</f>
        <v>4. Quality education</v>
      </c>
      <c r="M34" s="252"/>
      <c r="N34" s="253"/>
      <c r="O34" s="209"/>
      <c r="P34" s="251" t="str">
        <f>IFERROR(INDEX(BA!$M$4:$M$952,MATCH(P31,BA!$J$4:$J$952,0)),"")</f>
        <v xml:space="preserve">5. Gender equality </v>
      </c>
      <c r="Q34" s="252"/>
      <c r="R34" s="253"/>
      <c r="S34" s="209"/>
      <c r="T34" s="251" t="str">
        <f>IFERROR(INDEX(BA!$M$4:$M$952,MATCH(T31,BA!$J$4:$J$952,0)),"")</f>
        <v xml:space="preserve">7. Affordable and clean energy </v>
      </c>
      <c r="U34" s="252"/>
      <c r="V34" s="253"/>
      <c r="W34" s="209"/>
      <c r="X34" s="251" t="str">
        <f>IFERROR(INDEX(BA!$M$4:$M$952,MATCH(X31,BA!$J$4:$J$952,0)),"")</f>
        <v>8. Decent work and economic growth</v>
      </c>
      <c r="Y34" s="252"/>
      <c r="Z34" s="253"/>
      <c r="AA34" s="209"/>
      <c r="AB34" s="167"/>
      <c r="AC34" s="251" t="str">
        <f>IFERROR(INDEX(BA!$M$4:$M$952,MATCH(AC31,BA!$J$4:$J$952,0)),"")</f>
        <v>1. No poverty</v>
      </c>
      <c r="AD34" s="252"/>
      <c r="AE34" s="253"/>
      <c r="AF34" s="167"/>
      <c r="AG34" s="167"/>
      <c r="AH34" s="167"/>
      <c r="AI34" s="167"/>
      <c r="AJ34" s="167"/>
    </row>
    <row r="35" spans="1:36" ht="67.5" customHeight="1">
      <c r="A35" s="161"/>
      <c r="B35" s="210" t="s">
        <v>53</v>
      </c>
      <c r="C35" s="251" t="str">
        <f>IFERROR(INDEX(BA!$N$4:$N$952,MATCH(C31,BA!$J$4:$J$952,0)),"")</f>
        <v>13.2 Integrate climate change measures into national policies, strategies and planning</v>
      </c>
      <c r="D35" s="252"/>
      <c r="E35" s="253"/>
      <c r="F35" s="167"/>
      <c r="G35" s="251" t="str">
        <f>IFERROR(INDEX(BA!$N$4:$N$952,MATCH(G31,BA!$J$4:$J$952,0)),"")</f>
        <v>1.1 By 2030, eradicate extreme poverty for all people everywhere, currently measured as people living on less than $1.25 a day</v>
      </c>
      <c r="H35" s="252"/>
      <c r="I35" s="253"/>
      <c r="J35" s="209"/>
      <c r="K35" s="209"/>
      <c r="L35" s="251" t="str">
        <f>IFERROR(INDEX(BA!$N$4:$N$952,MATCH(L31,BA!$J$4:$J$952,0)),"")</f>
        <v>4.4 By 2030, substantially increase the number of youth and adults who have relevant skills, including technical and vocational skills, for employment, decent jobs and entrepreneurship</v>
      </c>
      <c r="M35" s="252"/>
      <c r="N35" s="253"/>
      <c r="O35" s="209"/>
      <c r="P35" s="251" t="str">
        <f>IFERROR(INDEX(BA!$N$4:$N$952,MATCH(P31,BA!$J$4:$J$952,0)),"")</f>
        <v>5.5 Ensure women’s full and effective participation and equal opportunities for leadership at all levels of decision-making in political, economic and public life</v>
      </c>
      <c r="Q35" s="252"/>
      <c r="R35" s="253"/>
      <c r="S35" s="209"/>
      <c r="T35" s="251" t="str">
        <f>IFERROR(INDEX(BA!$N$4:$N$952,MATCH(T31,BA!$J$4:$J$952,0)),"")</f>
        <v>7.1 By 2030, ensure universal access to affordable, reliable and modern energy services</v>
      </c>
      <c r="U35" s="252"/>
      <c r="V35" s="253"/>
      <c r="W35" s="209"/>
      <c r="X35" s="251" t="str">
        <f>IFERROR(INDEX(BA!$N$4:$N$952,MATCH(X31,BA!$J$4:$J$952,0)),"")</f>
        <v>8.5 By 2030, achieve full and productive employment and decent work for all women and men, including for young people and persons with disabilities, and equal pay for work of equal value</v>
      </c>
      <c r="Y35" s="252"/>
      <c r="Z35" s="253"/>
      <c r="AA35" s="209"/>
      <c r="AB35" s="167"/>
      <c r="AC35" s="251" t="str">
        <f>IFERROR(INDEX(BA!$N$4:$N$952,MATCH(AC31,BA!$J$4:$J$952,0)),"")</f>
        <v>1.1 By 2030, eradicate extreme poverty for all people everywhere, currently measured as people living on less than $1.25 a day</v>
      </c>
      <c r="AD35" s="252"/>
      <c r="AE35" s="253"/>
      <c r="AF35" s="167"/>
      <c r="AG35" s="167"/>
      <c r="AH35" s="167"/>
      <c r="AI35" s="167"/>
      <c r="AJ35" s="167"/>
    </row>
    <row r="36" spans="1:36" ht="140.25" customHeight="1">
      <c r="A36" s="161"/>
      <c r="B36" s="210" t="s">
        <v>54</v>
      </c>
      <c r="C36" s="251" t="str">
        <f>IFERROR(INDEX(BA!$Q$4:$Q$952,MATCH($C$31,BA!$J$4:$J$952,0)),"")</f>
        <v>Refers to total amount of greenhouse gases avoided or sequestered during the reporting period.</v>
      </c>
      <c r="D36" s="252"/>
      <c r="E36" s="253"/>
      <c r="F36" s="167"/>
      <c r="G36" s="251" t="str">
        <f>IFERROR(INDEX(BA!$Q$4:$Q$952,MATCH($G$31,BA!$J$4:$J$952,0)),"")</f>
        <v xml:space="preserve">Refers to the average household savings/reduced expenditure on basic services due to the adoption of project technology/measures, for example improved cookstove, solar lamps etc.
Data disaggregation as per end-user's residence settings i.e., Rural, Urban, Peri-urban; Income level, where possible is recommended as it may provide more insight into the beneficiaries targeted by the projects.
 </v>
      </c>
      <c r="H36" s="252"/>
      <c r="I36" s="253"/>
      <c r="J36" s="209"/>
      <c r="K36" s="209"/>
      <c r="L36" s="251" t="str">
        <f>IFERROR(INDEX(BA!$Q$4:$Q$952,MATCH($L$31,BA!$J$4:$J$952,0)),"")</f>
        <v>Refers to the number of employees (full-time, part-time, or temporary), by gender who received training services of any type via project during the reporting period.</v>
      </c>
      <c r="M36" s="252"/>
      <c r="N36" s="253"/>
      <c r="O36" s="209"/>
      <c r="P36" s="251" t="str">
        <f>IFERROR(INDEX(BA!$Q$4:$Q$952,MATCH($P$31,BA!$J$4:$J$952,0)),"")</f>
        <v>Refers to number of female management employees (managers) (full - time) at the organization as of the end of the reporting period</v>
      </c>
      <c r="Q36" s="252"/>
      <c r="R36" s="253"/>
      <c r="S36" s="209"/>
      <c r="T36" s="251" t="str">
        <f>IFERROR(INDEX(BA!$Q$4:$Q$952,MATCH($T$31,BA!$J$4:$J$952,0)),"")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U36" s="252"/>
      <c r="V36" s="253"/>
      <c r="W36" s="209"/>
      <c r="X36" s="251" t="str">
        <f>IFERROR(INDEX(BA!$Q$4:$Q$952,MATCH($X$31,BA!$J$4:$J$952,0)),"")</f>
        <v>Refers to total jobs generated as a result of the project.</v>
      </c>
      <c r="Y36" s="252"/>
      <c r="Z36" s="253"/>
      <c r="AA36" s="209"/>
      <c r="AB36" s="167"/>
      <c r="AC36" s="251" t="str">
        <f>IFERROR(INDEX(BA!$Q$4:$Q$952,MATCH($X$31,BA!$J$4:$J$952,0)),"")</f>
        <v>Refers to total jobs generated as a result of the project.</v>
      </c>
      <c r="AD36" s="252"/>
      <c r="AE36" s="253"/>
      <c r="AF36" s="167"/>
      <c r="AG36" s="167"/>
      <c r="AH36" s="167"/>
      <c r="AI36" s="167"/>
      <c r="AJ36" s="167"/>
    </row>
    <row r="37" spans="1:36" ht="408.95" customHeight="1">
      <c r="A37" s="183" t="s">
        <v>55</v>
      </c>
      <c r="B37" s="211" t="str">
        <f>BA!R3</f>
        <v>Guidance, calculation method and other considerations</v>
      </c>
      <c r="C37" s="251" t="str">
        <f>IFERROR(INDEX(BA!$R$4:$R$952,MATCH($C$31,BA!$J$4:$J$952,0)),"")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7" s="252"/>
      <c r="E37" s="253"/>
      <c r="F37" s="167"/>
      <c r="G37" s="251" t="str">
        <f>IFERROR(INDEX(BA!$R$4:$R$952,MATCH($G$31,BA!$J$4:$J$952,0)),"")</f>
        <v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v>
      </c>
      <c r="H37" s="252"/>
      <c r="I37" s="253"/>
      <c r="J37" s="209"/>
      <c r="K37" s="209"/>
      <c r="L37" s="251" t="str">
        <f>IFERROR(INDEX(BA!$R$4:$R$952,MATCH($L$31,BA!$J$4:$J$952,0)),"")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M37" s="252"/>
      <c r="N37" s="253"/>
      <c r="O37" s="209"/>
      <c r="P37" s="251" t="str">
        <f>IFERROR(INDEX(BA!$R$4:$R$952,MATCH($P$31,BA!$J$4:$J$952,0)),"")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Q37" s="252"/>
      <c r="R37" s="253"/>
      <c r="S37" s="209"/>
      <c r="T37" s="251" t="str">
        <f>IFERROR(INDEX(BA!$R$4:$R$952,MATCH($T$31,BA!$J$4:$J$952,0)),"")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U37" s="252"/>
      <c r="V37" s="253"/>
      <c r="W37" s="209"/>
      <c r="X37" s="251" t="str">
        <f>IFERROR(INDEX(BA!$R$4:$R$952,MATCH($X$31,BA!$J$4:$J$952,0)),"")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Y37" s="252"/>
      <c r="Z37" s="253"/>
      <c r="AA37" s="209"/>
      <c r="AB37" s="167"/>
      <c r="AC37" s="251" t="str">
        <f>IFERROR(INDEX(BA!$R$4:$R$952,MATCH($X$31,BA!$J$4:$J$952,0)),"")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AD37" s="252"/>
      <c r="AE37" s="253"/>
      <c r="AF37" s="167"/>
      <c r="AG37" s="167"/>
      <c r="AH37" s="167"/>
      <c r="AI37" s="167"/>
      <c r="AJ37" s="167"/>
    </row>
    <row r="38" spans="1:36" ht="15" customHeight="1">
      <c r="A38" s="161"/>
      <c r="B38" s="212" t="s">
        <v>56</v>
      </c>
      <c r="C38" s="254" t="str">
        <f>IFERROR(INDEX(BA!$S$4:$S$952,MATCH(C31,BA!$J$4:$J$952,0)),"")</f>
        <v>tCO2eq</v>
      </c>
      <c r="D38" s="255"/>
      <c r="E38" s="256"/>
      <c r="F38" s="167"/>
      <c r="G38" s="254" t="str">
        <f>IFERROR(INDEX(BA!$S$4:$S$952,MATCH(G31,BA!$J$4:$J$952,0)),"")</f>
        <v>USD or local currency</v>
      </c>
      <c r="H38" s="255"/>
      <c r="I38" s="256"/>
      <c r="J38" s="209"/>
      <c r="K38" s="209"/>
      <c r="L38" s="254" t="str">
        <f>IFERROR(INDEX(BA!$S$4:$S$952,MATCH(L31,BA!$J$4:$J$952,0)),"")</f>
        <v>Number</v>
      </c>
      <c r="M38" s="255"/>
      <c r="N38" s="256"/>
      <c r="O38" s="209"/>
      <c r="P38" s="254" t="str">
        <f>IFERROR(INDEX(BA!$S$4:$S$952,MATCH(P31,BA!$J$4:$J$952,0)),"")</f>
        <v>Number</v>
      </c>
      <c r="Q38" s="255"/>
      <c r="R38" s="256"/>
      <c r="S38" s="209"/>
      <c r="T38" s="254" t="str">
        <f>IFERROR(INDEX(BA!$S$4:$S$952,MATCH(T31,BA!$J$4:$J$952,0)),"")</f>
        <v>Number of households</v>
      </c>
      <c r="U38" s="255"/>
      <c r="V38" s="256"/>
      <c r="W38" s="209"/>
      <c r="X38" s="254" t="str">
        <f>IFERROR(INDEX(BA!$S$4:$S$952,MATCH(X31,BA!$J$4:$J$952,0)),"")</f>
        <v>Number</v>
      </c>
      <c r="Y38" s="255"/>
      <c r="Z38" s="256"/>
      <c r="AA38" s="209"/>
      <c r="AB38" s="167"/>
      <c r="AC38" s="254" t="str">
        <f>IFERROR(INDEX(BA!$S$4:$S$952,MATCH(AC31,BA!$J$4:$J$952,0)),"")</f>
        <v>USD or local currency</v>
      </c>
      <c r="AD38" s="255"/>
      <c r="AE38" s="256"/>
      <c r="AF38" s="167"/>
      <c r="AG38" s="167"/>
      <c r="AH38" s="167"/>
      <c r="AI38" s="167"/>
      <c r="AJ38" s="167"/>
    </row>
    <row r="39" spans="1:36" ht="15" customHeight="1">
      <c r="A39" s="161"/>
      <c r="B39" s="212" t="s">
        <v>57</v>
      </c>
      <c r="C39" s="254" t="str">
        <f>IFERROR(INDEX(BA!$T$4:$T$952,MATCH(C31,BA!$J$4:$J$952,0)),"")</f>
        <v>Project activity</v>
      </c>
      <c r="D39" s="255"/>
      <c r="E39" s="256"/>
      <c r="F39" s="167"/>
      <c r="G39" s="254" t="str">
        <f>IFERROR(INDEX(BA!$T$4:$T$952,MATCH(G31,BA!$J$4:$J$952,0)),"")</f>
        <v>Project activity</v>
      </c>
      <c r="H39" s="255"/>
      <c r="I39" s="256"/>
      <c r="J39" s="209"/>
      <c r="K39" s="209"/>
      <c r="L39" s="254" t="str">
        <f>IFERROR(INDEX(BA!$T$4:$T$952,MATCH(L31,BA!$J$4:$J$952,0)),"")</f>
        <v>Project activity</v>
      </c>
      <c r="M39" s="255"/>
      <c r="N39" s="256"/>
      <c r="O39" s="209"/>
      <c r="P39" s="254" t="str">
        <f>IFERROR(INDEX(BA!$T$4:$T$952,MATCH(P31,BA!$J$4:$J$952,0)),"")</f>
        <v>Project activity</v>
      </c>
      <c r="Q39" s="255"/>
      <c r="R39" s="256"/>
      <c r="S39" s="209"/>
      <c r="T39" s="254" t="str">
        <f>IFERROR(INDEX(BA!$T$4:$T$952,MATCH(T31,BA!$J$4:$J$952,0)),"")</f>
        <v>Project activity</v>
      </c>
      <c r="U39" s="255"/>
      <c r="V39" s="256"/>
      <c r="W39" s="209"/>
      <c r="X39" s="254" t="str">
        <f>IFERROR(INDEX(BA!$T$4:$T$952,MATCH(X31,BA!$J$4:$J$952,0)),"")</f>
        <v>Project activity</v>
      </c>
      <c r="Y39" s="255"/>
      <c r="Z39" s="256"/>
      <c r="AA39" s="209"/>
      <c r="AB39" s="167"/>
      <c r="AC39" s="254" t="str">
        <f>IFERROR(INDEX(BA!$T$4:$T$952,MATCH(AC31,BA!$J$4:$J$952,0)),"")</f>
        <v>Project activity</v>
      </c>
      <c r="AD39" s="255"/>
      <c r="AE39" s="256"/>
      <c r="AF39" s="167"/>
      <c r="AG39" s="167"/>
      <c r="AH39" s="167"/>
      <c r="AI39" s="167"/>
      <c r="AJ39" s="167"/>
    </row>
    <row r="40" spans="1:36" ht="15" customHeight="1">
      <c r="A40" s="161"/>
      <c r="B40" s="212" t="s">
        <v>58</v>
      </c>
      <c r="C40" s="254" t="str">
        <f>IFERROR(INDEX(BA!$U$4:$U$952,MATCH(C31,BA!$J$4:$J$952,0)),"")</f>
        <v>Calculation</v>
      </c>
      <c r="D40" s="255"/>
      <c r="E40" s="256"/>
      <c r="F40" s="167"/>
      <c r="G40" s="254" t="str">
        <f>IFERROR(INDEX(BA!$U$4:$U$952,MATCH(G31,BA!$J$4:$J$952,0)),"")</f>
        <v>Conduct a survey to collect data on household expenditure among a representative group of households participating in the project.</v>
      </c>
      <c r="H40" s="255"/>
      <c r="I40" s="256"/>
      <c r="J40" s="209"/>
      <c r="K40" s="209"/>
      <c r="L40" s="254" t="str">
        <f>IFERROR(INDEX(BA!$U$4:$U$952,MATCH(L31,BA!$J$4:$J$952,0)),"")</f>
        <v xml:space="preserve">Training count provided in the reporting period. </v>
      </c>
      <c r="M40" s="255"/>
      <c r="N40" s="256"/>
      <c r="O40" s="209"/>
      <c r="P40" s="254" t="str">
        <f>IFERROR(INDEX(BA!$U$4:$U$952,MATCH(P31,BA!$J$4:$J$952,0)),"")</f>
        <v>Head count of female employee
Use the number as at the reporting period.</v>
      </c>
      <c r="Q40" s="255"/>
      <c r="R40" s="256"/>
      <c r="S40" s="209"/>
      <c r="T40" s="254" t="str">
        <f>IFERROR(INDEX(BA!$U$4:$U$952,MATCH(T31,BA!$J$4:$J$952,0)),"")</f>
        <v>Direct measurement and or surveys following methodology requirements</v>
      </c>
      <c r="U40" s="255"/>
      <c r="V40" s="256"/>
      <c r="W40" s="209"/>
      <c r="X40" s="254" t="str">
        <f>IFERROR(INDEX(BA!$U$4:$U$952,MATCH(X31,BA!$J$4:$J$952,0)),"")</f>
        <v>Either head count or Full Time Equivalent (FTE), with the chosen
approach stated and applied consistently
Use numbers as at the end of the reporting period, unless there has been a material change during the reporting period;</v>
      </c>
      <c r="Y40" s="255"/>
      <c r="Z40" s="256"/>
      <c r="AA40" s="209"/>
      <c r="AB40" s="167"/>
      <c r="AC40" s="254" t="str">
        <f>IFERROR(INDEX(BA!$U$4:$U$952,MATCH(AC31,BA!$J$4:$J$952,0)),"")</f>
        <v>Conduct a survey to collect data on household expenditure among a representative group of households participating in the project.</v>
      </c>
      <c r="AD40" s="255"/>
      <c r="AE40" s="256"/>
      <c r="AF40" s="167"/>
      <c r="AG40" s="167"/>
      <c r="AH40" s="167"/>
      <c r="AI40" s="167"/>
      <c r="AJ40" s="167"/>
    </row>
    <row r="41" spans="1:36" ht="15" customHeight="1">
      <c r="A41" s="161"/>
      <c r="B41" s="212" t="s">
        <v>59</v>
      </c>
      <c r="C41" s="254" t="str">
        <f>IFERROR(INDEX(BA!$V$4:$V$952,MATCH(C31,BA!$J$4:$J$952,0)),"")</f>
        <v>Annual</v>
      </c>
      <c r="D41" s="255"/>
      <c r="E41" s="256"/>
      <c r="F41" s="167"/>
      <c r="G41" s="254" t="str">
        <f>IFERROR(INDEX(BA!$V$4:$V$952,MATCH(G31,BA!$J$4:$J$952,0)),"")</f>
        <v>Annual</v>
      </c>
      <c r="H41" s="255"/>
      <c r="I41" s="256"/>
      <c r="J41" s="209"/>
      <c r="K41" s="209"/>
      <c r="L41" s="254" t="str">
        <f>IFERROR(INDEX(BA!$V$4:$V$952,MATCH(L31,BA!$J$4:$J$952,0)),"")</f>
        <v>Annual</v>
      </c>
      <c r="M41" s="255"/>
      <c r="N41" s="256"/>
      <c r="O41" s="209"/>
      <c r="P41" s="254" t="str">
        <f>IFERROR(INDEX(BA!$V$4:$V$952,MATCH(P31,BA!$J$4:$J$952,0)),"")</f>
        <v>Annual</v>
      </c>
      <c r="Q41" s="255"/>
      <c r="R41" s="256"/>
      <c r="S41" s="209"/>
      <c r="T41" s="254" t="str">
        <f>IFERROR(INDEX(BA!$V$4:$V$952,MATCH(T31,BA!$J$4:$J$952,0)),"")</f>
        <v xml:space="preserve">Annual </v>
      </c>
      <c r="U41" s="255"/>
      <c r="V41" s="256"/>
      <c r="W41" s="209"/>
      <c r="X41" s="254" t="str">
        <f>IFERROR(INDEX(BA!$V$4:$V$952,MATCH(X31,BA!$J$4:$J$952,0)),"")</f>
        <v>Annual</v>
      </c>
      <c r="Y41" s="255"/>
      <c r="Z41" s="256"/>
      <c r="AA41" s="209"/>
      <c r="AB41" s="167"/>
      <c r="AC41" s="254" t="str">
        <f>IFERROR(INDEX(BA!$V$4:$V$952,MATCH(AC31,BA!$J$4:$J$952,0)),"")</f>
        <v>Annual</v>
      </c>
      <c r="AD41" s="255"/>
      <c r="AE41" s="256"/>
      <c r="AF41" s="167"/>
      <c r="AG41" s="167"/>
      <c r="AH41" s="167"/>
      <c r="AI41" s="167"/>
      <c r="AJ41" s="167"/>
    </row>
    <row r="42" spans="1:36" ht="15" customHeight="1">
      <c r="A42" s="161"/>
      <c r="B42" s="212" t="s">
        <v>60</v>
      </c>
      <c r="C42" s="254" t="str">
        <f>IFERROR(INDEX(BA!$X$4:$X$952,MATCH(C31,BA!$J$4:$J$952,0 )),"")</f>
        <v>NA</v>
      </c>
      <c r="D42" s="255"/>
      <c r="E42" s="256"/>
      <c r="F42" s="167"/>
      <c r="G42" s="254" t="str">
        <f>IFERROR(INDEX(BA!$X$4:$X$952,MATCH(G31,BA!$J$4:$J$952,0 )),"")</f>
        <v>NA</v>
      </c>
      <c r="H42" s="255"/>
      <c r="I42" s="256"/>
      <c r="J42" s="209"/>
      <c r="K42" s="209"/>
      <c r="L42" s="254" t="str">
        <f>IFERROR(INDEX(BA!$X$4:$X$952,MATCH(L31,BA!$J$4:$J$952,0 )),"")</f>
        <v>NA</v>
      </c>
      <c r="M42" s="255"/>
      <c r="N42" s="256"/>
      <c r="O42" s="209"/>
      <c r="P42" s="254" t="str">
        <f>IFERROR(INDEX(BA!$X$4:$X$952,MATCH(P31,BA!$J$4:$J$952,0 )),"")</f>
        <v>NA</v>
      </c>
      <c r="Q42" s="255"/>
      <c r="R42" s="256"/>
      <c r="S42" s="209"/>
      <c r="T42" s="254" t="str">
        <f>IFERROR(INDEX(BA!$X$4:$X$952,MATCH(T31,BA!$J$4:$J$952,0 )),"")</f>
        <v>NA</v>
      </c>
      <c r="U42" s="255"/>
      <c r="V42" s="256"/>
      <c r="W42" s="209"/>
      <c r="X42" s="254" t="str">
        <f>IFERROR(INDEX(BA!$X$4:$X$952,MATCH(X31,BA!$J$4:$J$952,0 )),"")</f>
        <v>NA</v>
      </c>
      <c r="Y42" s="255"/>
      <c r="Z42" s="256"/>
      <c r="AA42" s="209"/>
      <c r="AB42" s="167"/>
      <c r="AC42" s="254" t="str">
        <f>IFERROR(INDEX(BA!$X$4:$X$952,MATCH(AC31,BA!$J$4:$J$952,0 )),"")</f>
        <v>NA</v>
      </c>
      <c r="AD42" s="255"/>
      <c r="AE42" s="256"/>
      <c r="AF42" s="167"/>
      <c r="AG42" s="167"/>
      <c r="AH42" s="167"/>
      <c r="AI42" s="167"/>
      <c r="AJ42" s="167"/>
    </row>
    <row r="43" spans="1:36" ht="28.5" customHeight="1">
      <c r="A43" s="161"/>
      <c r="B43" s="212" t="s">
        <v>61</v>
      </c>
      <c r="C43" s="254" t="str">
        <f>IFERROR(INDEX(BA!$Y$4:$Y$952,MATCH(C31,BA!$J$4:$J$952,0 )),"NA")</f>
        <v>Gold Standard approved SDG Impact Quantification methodologies are available at https://globalgoals.goldstandard.org/</v>
      </c>
      <c r="D43" s="255"/>
      <c r="E43" s="256"/>
      <c r="F43" s="167"/>
      <c r="G43" s="254">
        <f>IFERROR(INDEX(BA!$Y$4:$Y$952,MATCH(G31,BA!$J$4:$J$952,0)),"")</f>
        <v>0</v>
      </c>
      <c r="H43" s="255"/>
      <c r="I43" s="256"/>
      <c r="J43" s="209"/>
      <c r="K43" s="209"/>
      <c r="L43" s="254" t="str">
        <f>IFERROR(INDEX(BA!$Y$4:$Y$952,MATCH(L31,BA!$J$4:$J$952,0 )),"")</f>
        <v>IRIS, 2020. Employees Trained (OI4229). v5.1.
https://iris.thegiin.org/metric/5.1/oi4229/</v>
      </c>
      <c r="M43" s="255"/>
      <c r="N43" s="256"/>
      <c r="O43" s="209"/>
      <c r="P43" s="254" t="str">
        <f>IFERROR(INDEX(BA!$Y$4:$Y$952,MATCH(P31,BA!$J$4:$J$952,0 )),"")</f>
        <v>IRIS, 2020. Full-time Employees: Female Managers (OI1571). v5.1.
https://iris.thegiin.org/metric/5.1/oi1571/</v>
      </c>
      <c r="Q43" s="255"/>
      <c r="R43" s="256"/>
      <c r="S43" s="209"/>
      <c r="T43" s="254" t="str">
        <f>IFERROR(INDEX(BA!$Y$4:$Y$952,MATCH(T31,BA!$J$4:$J$952,0 )),"")</f>
        <v>NA</v>
      </c>
      <c r="U43" s="255"/>
      <c r="V43" s="256"/>
      <c r="W43" s="209"/>
      <c r="X43" s="254" t="str">
        <f>IFERROR(INDEX(BA!$Y$4:$Y$952,MATCH(X31,BA!$J$4:$J$952,0 )),"")</f>
        <v>GRI 102: General Disclosures</v>
      </c>
      <c r="Y43" s="255"/>
      <c r="Z43" s="256"/>
      <c r="AA43" s="209"/>
      <c r="AB43" s="167"/>
      <c r="AC43" s="254">
        <f>IFERROR(INDEX(BA!$Y$4:$Y$952,MATCH(AC31,BA!$J$4:$J$952,0 )),"")</f>
        <v>0</v>
      </c>
      <c r="AD43" s="255"/>
      <c r="AE43" s="256"/>
      <c r="AF43" s="167"/>
      <c r="AG43" s="167"/>
      <c r="AH43" s="167"/>
      <c r="AI43" s="167"/>
      <c r="AJ43" s="167"/>
    </row>
    <row r="44" spans="1:36" ht="15" customHeight="1">
      <c r="A44" s="161"/>
      <c r="B44" s="184"/>
      <c r="C44" s="243"/>
      <c r="D44" s="244"/>
      <c r="E44" s="245"/>
      <c r="G44" s="273"/>
      <c r="H44" s="274"/>
      <c r="I44" s="275"/>
      <c r="L44" s="243"/>
      <c r="M44" s="244"/>
      <c r="N44" s="245"/>
      <c r="P44" s="243"/>
      <c r="Q44" s="244"/>
      <c r="R44" s="245"/>
      <c r="T44" s="243"/>
      <c r="U44" s="244"/>
      <c r="V44" s="245"/>
      <c r="X44" s="243"/>
      <c r="Y44" s="244"/>
      <c r="Z44" s="245"/>
      <c r="AC44" s="243"/>
      <c r="AD44" s="244"/>
      <c r="AE44" s="245"/>
    </row>
    <row r="45" spans="1:36" ht="15" customHeight="1">
      <c r="A45" s="161"/>
      <c r="B45" s="184"/>
      <c r="C45" s="273"/>
      <c r="D45" s="274"/>
      <c r="E45" s="275"/>
      <c r="G45" s="273"/>
      <c r="H45" s="274"/>
      <c r="I45" s="275"/>
      <c r="L45" s="243"/>
      <c r="M45" s="244"/>
      <c r="N45" s="245"/>
      <c r="P45" s="243"/>
      <c r="Q45" s="244"/>
      <c r="R45" s="245"/>
      <c r="T45" s="243"/>
      <c r="U45" s="244"/>
      <c r="V45" s="245"/>
      <c r="X45" s="243"/>
      <c r="Y45" s="244"/>
      <c r="Z45" s="245"/>
      <c r="AC45" s="243"/>
      <c r="AD45" s="244"/>
      <c r="AE45" s="245"/>
    </row>
    <row r="46" spans="1:36" ht="15" customHeight="1">
      <c r="A46" s="161"/>
      <c r="B46" s="184"/>
      <c r="C46" s="273"/>
      <c r="D46" s="274"/>
      <c r="E46" s="275"/>
      <c r="G46" s="273"/>
      <c r="H46" s="274"/>
      <c r="I46" s="275"/>
      <c r="L46" s="243"/>
      <c r="M46" s="244"/>
      <c r="N46" s="245"/>
      <c r="P46" s="243"/>
      <c r="Q46" s="244"/>
      <c r="R46" s="245"/>
      <c r="T46" s="243"/>
      <c r="U46" s="244"/>
      <c r="V46" s="245"/>
      <c r="X46" s="243"/>
      <c r="Y46" s="244"/>
      <c r="Z46" s="245"/>
      <c r="AC46" s="243"/>
      <c r="AD46" s="244"/>
      <c r="AE46" s="245"/>
    </row>
    <row r="47" spans="1:36" ht="15" customHeight="1">
      <c r="A47" s="161"/>
      <c r="B47" s="184"/>
      <c r="C47" s="273"/>
      <c r="D47" s="274"/>
      <c r="E47" s="275"/>
      <c r="G47" s="273"/>
      <c r="H47" s="274"/>
      <c r="I47" s="275"/>
      <c r="L47" s="243"/>
      <c r="M47" s="244"/>
      <c r="N47" s="245"/>
      <c r="P47" s="243"/>
      <c r="Q47" s="244"/>
      <c r="R47" s="245"/>
      <c r="T47" s="243"/>
      <c r="U47" s="244"/>
      <c r="V47" s="245"/>
      <c r="X47" s="243"/>
      <c r="Y47" s="244"/>
      <c r="Z47" s="245"/>
      <c r="AC47" s="243"/>
      <c r="AD47" s="244"/>
      <c r="AE47" s="245"/>
    </row>
    <row r="48" spans="1:36" ht="15" customHeight="1">
      <c r="A48" s="161"/>
      <c r="B48" s="184"/>
      <c r="C48" s="276"/>
      <c r="D48" s="277"/>
      <c r="E48" s="278"/>
      <c r="G48" s="276"/>
      <c r="H48" s="277"/>
      <c r="I48" s="278"/>
      <c r="L48" s="243"/>
      <c r="M48" s="244"/>
      <c r="N48" s="245"/>
      <c r="P48" s="243"/>
      <c r="Q48" s="244"/>
      <c r="R48" s="245"/>
      <c r="T48" s="243"/>
      <c r="U48" s="244"/>
      <c r="V48" s="245"/>
      <c r="X48" s="243"/>
      <c r="Y48" s="244"/>
      <c r="Z48" s="245"/>
      <c r="AC48" s="243"/>
      <c r="AD48" s="244"/>
      <c r="AE48" s="245"/>
    </row>
    <row r="49" spans="1:42" ht="15" customHeight="1">
      <c r="A49" s="161"/>
      <c r="B49" s="184"/>
      <c r="C49" s="282"/>
      <c r="D49" s="283"/>
      <c r="E49" s="284"/>
      <c r="G49" s="282"/>
      <c r="H49" s="283"/>
      <c r="I49" s="284"/>
      <c r="L49" s="243"/>
      <c r="M49" s="244"/>
      <c r="N49" s="245"/>
      <c r="P49" s="243"/>
      <c r="Q49" s="244"/>
      <c r="R49" s="245"/>
      <c r="T49" s="243"/>
      <c r="U49" s="244"/>
      <c r="V49" s="245"/>
      <c r="X49" s="243"/>
      <c r="Y49" s="244"/>
      <c r="Z49" s="245"/>
      <c r="AC49" s="243"/>
      <c r="AD49" s="244"/>
      <c r="AE49" s="245"/>
    </row>
    <row r="50" spans="1:42" ht="15" customHeight="1" thickBot="1">
      <c r="A50" s="165" t="s">
        <v>62</v>
      </c>
      <c r="B50" s="197" t="s">
        <v>63</v>
      </c>
      <c r="C50" s="197"/>
      <c r="D50" s="197"/>
      <c r="E50" s="198"/>
      <c r="F50" s="199"/>
      <c r="G50" s="198"/>
      <c r="H50" s="198"/>
      <c r="I50" s="198"/>
      <c r="J50" s="198"/>
      <c r="K50" s="198"/>
      <c r="L50" s="198"/>
      <c r="M50" s="198"/>
      <c r="N50" s="198"/>
      <c r="O50" s="198"/>
      <c r="P50" s="198"/>
      <c r="Q50" s="198"/>
      <c r="R50" s="198"/>
      <c r="S50" s="198"/>
      <c r="T50" s="198"/>
      <c r="U50" s="198"/>
      <c r="V50" s="198"/>
      <c r="W50" s="198"/>
      <c r="X50" s="198"/>
      <c r="Y50" s="198"/>
      <c r="Z50" s="198"/>
      <c r="AA50" s="198"/>
      <c r="AC50" s="198"/>
      <c r="AD50" s="198"/>
      <c r="AE50" s="198"/>
    </row>
    <row r="51" spans="1:42" ht="14.25">
      <c r="A51" s="285" t="s">
        <v>64</v>
      </c>
      <c r="B51" s="213" t="s">
        <v>65</v>
      </c>
      <c r="C51" s="246" t="str" cm="1">
        <f t="array" ref="C51">IFERROR(_xlfn.IFS(B27&lt;&gt;"",C27,B28&lt;&gt;"",C28),"")</f>
        <v>Amount of GHGs emissions avoided or sequestered</v>
      </c>
      <c r="D51" s="247"/>
      <c r="E51" s="248"/>
      <c r="F51" s="214"/>
      <c r="G51" s="279" t="str" cm="1">
        <f t="array" ref="G51">IFERROR(_xlfn.IFS(F27&lt;&gt;"",G27,F28&lt;&gt;"",G28),"")</f>
        <v>Average household savings i.e., decrease in expenditure on basic service such cooking, lighting, drinking</v>
      </c>
      <c r="H51" s="280"/>
      <c r="I51" s="281"/>
      <c r="J51" s="215"/>
      <c r="K51" s="215"/>
      <c r="L51" s="246" t="str" cm="1">
        <f t="array" ref="L51">IFERROR(_xlfn.IFS(K27&lt;&gt;"",L27,K28&lt;&gt;"",L28),"")</f>
        <v>Number of employees provided skill development training</v>
      </c>
      <c r="M51" s="247"/>
      <c r="N51" s="248"/>
      <c r="O51" s="215"/>
      <c r="P51" s="246" t="str" cm="1">
        <f t="array" ref="P51">IFERROR(_xlfn.IFS(O27&lt;&gt;"",P27,O28&lt;&gt;"",P28),"")</f>
        <v>Number of women serving in managerial/ leadership /ownership role</v>
      </c>
      <c r="Q51" s="247"/>
      <c r="R51" s="248"/>
      <c r="S51" s="215"/>
      <c r="T51" s="246" t="str" cm="1">
        <f t="array" ref="T51">IFERROR(_xlfn.IFS(S27&lt;&gt;"",T27,S28&lt;&gt;"",T28),"")</f>
        <v>Number of beneficiaries: Households</v>
      </c>
      <c r="U51" s="247"/>
      <c r="V51" s="248"/>
      <c r="W51" s="215"/>
      <c r="X51" s="246" t="str" cm="1">
        <f t="array" ref="X51">IFERROR(_xlfn.IFS(W27&lt;&gt;"",X27,W28&lt;&gt;"",X28),"")</f>
        <v>Total number of jobs</v>
      </c>
      <c r="Y51" s="247"/>
      <c r="Z51" s="248"/>
      <c r="AA51" s="215"/>
      <c r="AB51" s="167"/>
      <c r="AC51" s="246" t="str" cm="1">
        <f t="array" ref="AC51">IFERROR(_xlfn.IFS(AB27&lt;&gt;"",AC27,AB28&lt;&gt;"",AC28),"")</f>
        <v/>
      </c>
      <c r="AD51" s="247"/>
      <c r="AE51" s="248"/>
      <c r="AF51" s="167"/>
      <c r="AG51" s="167"/>
      <c r="AH51" s="167"/>
      <c r="AI51" s="167"/>
      <c r="AJ51" s="167"/>
      <c r="AK51" s="167"/>
      <c r="AL51" s="167"/>
      <c r="AM51" s="167"/>
      <c r="AN51" s="167"/>
      <c r="AO51" s="167"/>
      <c r="AP51" s="209"/>
    </row>
    <row r="52" spans="1:42">
      <c r="A52" s="285"/>
      <c r="B52" s="239" t="s">
        <v>56</v>
      </c>
      <c r="C52" s="249" t="s">
        <v>1389</v>
      </c>
      <c r="D52" s="250"/>
      <c r="E52" s="250"/>
      <c r="F52" s="215"/>
      <c r="G52" s="249" t="s">
        <v>1411</v>
      </c>
      <c r="H52" s="250"/>
      <c r="I52" s="250"/>
      <c r="J52" s="215"/>
      <c r="K52" s="215"/>
      <c r="L52" s="249" t="s">
        <v>276</v>
      </c>
      <c r="M52" s="250"/>
      <c r="N52" s="250"/>
      <c r="O52" s="215"/>
      <c r="P52" s="249" t="s">
        <v>276</v>
      </c>
      <c r="Q52" s="250"/>
      <c r="R52" s="250"/>
      <c r="S52" s="215"/>
      <c r="T52" s="249" t="s">
        <v>276</v>
      </c>
      <c r="U52" s="250"/>
      <c r="V52" s="250"/>
      <c r="W52" s="215"/>
      <c r="X52" s="249" t="s">
        <v>276</v>
      </c>
      <c r="Y52" s="250"/>
      <c r="Z52" s="250"/>
      <c r="AA52" s="215"/>
      <c r="AB52" s="209"/>
      <c r="AC52" s="249" t="s">
        <v>276</v>
      </c>
      <c r="AD52" s="250"/>
      <c r="AE52" s="250"/>
      <c r="AF52" s="209"/>
      <c r="AG52" s="209"/>
      <c r="AH52" s="209"/>
      <c r="AI52" s="209"/>
      <c r="AJ52" s="209"/>
      <c r="AK52" s="209"/>
      <c r="AL52" s="209"/>
      <c r="AM52" s="209"/>
      <c r="AN52" s="209"/>
      <c r="AO52" s="209"/>
      <c r="AP52" s="209"/>
    </row>
    <row r="53" spans="1:42">
      <c r="A53" s="285"/>
      <c r="B53" s="212" t="s">
        <v>57</v>
      </c>
      <c r="C53" s="240" t="s">
        <v>1390</v>
      </c>
      <c r="D53" s="241"/>
      <c r="E53" s="241"/>
      <c r="F53" s="214"/>
      <c r="G53" s="240" t="s">
        <v>1395</v>
      </c>
      <c r="H53" s="241"/>
      <c r="I53" s="241"/>
      <c r="J53" s="215"/>
      <c r="K53" s="215"/>
      <c r="L53" s="240" t="s">
        <v>1409</v>
      </c>
      <c r="M53" s="241"/>
      <c r="N53" s="241"/>
      <c r="O53" s="215"/>
      <c r="P53" s="240" t="s">
        <v>1405</v>
      </c>
      <c r="Q53" s="241"/>
      <c r="R53" s="241"/>
      <c r="S53" s="215"/>
      <c r="T53" s="240" t="s">
        <v>1410</v>
      </c>
      <c r="U53" s="241"/>
      <c r="V53" s="241"/>
      <c r="W53" s="215"/>
      <c r="X53" s="240" t="s">
        <v>1397</v>
      </c>
      <c r="Y53" s="241"/>
      <c r="Z53" s="241"/>
      <c r="AA53" s="215"/>
      <c r="AB53" s="167"/>
      <c r="AC53" s="240" t="s">
        <v>1397</v>
      </c>
      <c r="AD53" s="241"/>
      <c r="AE53" s="241"/>
      <c r="AF53" s="167"/>
      <c r="AG53" s="167"/>
      <c r="AH53" s="167"/>
      <c r="AI53" s="167"/>
      <c r="AJ53" s="167"/>
      <c r="AK53" s="167"/>
      <c r="AL53" s="167"/>
      <c r="AM53" s="167"/>
      <c r="AN53" s="167"/>
      <c r="AO53" s="167"/>
      <c r="AP53" s="209"/>
    </row>
    <row r="54" spans="1:42">
      <c r="A54" s="285"/>
      <c r="B54" s="212" t="s">
        <v>59</v>
      </c>
      <c r="C54" s="240" t="s">
        <v>223</v>
      </c>
      <c r="D54" s="241"/>
      <c r="E54" s="241"/>
      <c r="F54" s="214"/>
      <c r="G54" s="240" t="s">
        <v>223</v>
      </c>
      <c r="H54" s="241"/>
      <c r="I54" s="241"/>
      <c r="J54" s="215"/>
      <c r="K54" s="215"/>
      <c r="L54" s="240" t="s">
        <v>223</v>
      </c>
      <c r="M54" s="241"/>
      <c r="N54" s="241"/>
      <c r="O54" s="215"/>
      <c r="P54" s="240" t="s">
        <v>223</v>
      </c>
      <c r="Q54" s="241"/>
      <c r="R54" s="241"/>
      <c r="S54" s="215"/>
      <c r="T54" s="240" t="s">
        <v>223</v>
      </c>
      <c r="U54" s="241"/>
      <c r="V54" s="241"/>
      <c r="W54" s="215"/>
      <c r="X54" s="240" t="s">
        <v>223</v>
      </c>
      <c r="Y54" s="241"/>
      <c r="Z54" s="241"/>
      <c r="AA54" s="215"/>
      <c r="AB54" s="167"/>
      <c r="AC54" s="240" t="s">
        <v>223</v>
      </c>
      <c r="AD54" s="241"/>
      <c r="AE54" s="241"/>
      <c r="AF54" s="167"/>
      <c r="AG54" s="167"/>
      <c r="AH54" s="167"/>
      <c r="AI54" s="167"/>
      <c r="AJ54" s="167"/>
      <c r="AK54" s="167"/>
      <c r="AL54" s="167"/>
      <c r="AM54" s="167"/>
      <c r="AN54" s="167"/>
      <c r="AO54" s="167"/>
      <c r="AP54" s="209"/>
    </row>
    <row r="55" spans="1:42">
      <c r="A55" s="285"/>
      <c r="B55" s="212" t="s">
        <v>58</v>
      </c>
      <c r="C55" s="240" t="s">
        <v>1391</v>
      </c>
      <c r="D55" s="241"/>
      <c r="E55" s="241"/>
      <c r="F55" s="214"/>
      <c r="G55" s="240" t="s">
        <v>1394</v>
      </c>
      <c r="H55" s="241"/>
      <c r="I55" s="241"/>
      <c r="J55" s="215"/>
      <c r="K55" s="215"/>
      <c r="L55" s="240" t="s">
        <v>1408</v>
      </c>
      <c r="M55" s="241"/>
      <c r="N55" s="241"/>
      <c r="O55" s="215"/>
      <c r="P55" s="240" t="s">
        <v>1405</v>
      </c>
      <c r="Q55" s="241"/>
      <c r="R55" s="241"/>
      <c r="S55" s="215"/>
      <c r="T55" s="240" t="s">
        <v>1407</v>
      </c>
      <c r="U55" s="241"/>
      <c r="V55" s="241"/>
      <c r="W55" s="215"/>
      <c r="X55" s="240" t="s">
        <v>1406</v>
      </c>
      <c r="Y55" s="241"/>
      <c r="Z55" s="241"/>
      <c r="AA55" s="215"/>
      <c r="AB55" s="167"/>
      <c r="AC55" s="240" t="s">
        <v>1406</v>
      </c>
      <c r="AD55" s="241"/>
      <c r="AE55" s="241"/>
      <c r="AF55" s="167"/>
      <c r="AG55" s="167"/>
      <c r="AH55" s="167"/>
      <c r="AI55" s="167"/>
      <c r="AJ55" s="167"/>
      <c r="AK55" s="167"/>
      <c r="AL55" s="167"/>
      <c r="AM55" s="167"/>
      <c r="AN55" s="167"/>
      <c r="AO55" s="167"/>
      <c r="AP55" s="209"/>
    </row>
    <row r="56" spans="1:42">
      <c r="A56" s="285"/>
      <c r="B56" s="212" t="s">
        <v>67</v>
      </c>
      <c r="C56" s="240" t="s">
        <v>1392</v>
      </c>
      <c r="D56" s="241"/>
      <c r="E56" s="241"/>
      <c r="F56" s="214"/>
      <c r="G56" s="240" t="s">
        <v>1392</v>
      </c>
      <c r="H56" s="241"/>
      <c r="I56" s="241"/>
      <c r="J56" s="215"/>
      <c r="K56" s="215"/>
      <c r="L56" s="240" t="s">
        <v>1392</v>
      </c>
      <c r="M56" s="241"/>
      <c r="N56" s="241"/>
      <c r="O56" s="215"/>
      <c r="P56" s="240" t="s">
        <v>1392</v>
      </c>
      <c r="Q56" s="241"/>
      <c r="R56" s="241"/>
      <c r="S56" s="215"/>
      <c r="T56" s="240" t="s">
        <v>1392</v>
      </c>
      <c r="U56" s="241"/>
      <c r="V56" s="241"/>
      <c r="W56" s="215"/>
      <c r="X56" s="240" t="s">
        <v>1392</v>
      </c>
      <c r="Y56" s="241"/>
      <c r="Z56" s="241"/>
      <c r="AA56" s="215"/>
      <c r="AB56" s="167"/>
      <c r="AC56" s="240" t="s">
        <v>1392</v>
      </c>
      <c r="AD56" s="241"/>
      <c r="AE56" s="241"/>
      <c r="AF56" s="167"/>
      <c r="AG56" s="167"/>
      <c r="AH56" s="167"/>
      <c r="AI56" s="167"/>
      <c r="AJ56" s="167"/>
      <c r="AK56" s="167"/>
      <c r="AL56" s="167"/>
      <c r="AM56" s="167"/>
      <c r="AN56" s="167"/>
      <c r="AO56" s="167"/>
      <c r="AP56" s="209"/>
    </row>
    <row r="57" spans="1:42">
      <c r="A57" s="285"/>
      <c r="B57" s="212" t="s">
        <v>68</v>
      </c>
      <c r="C57" s="240" t="s">
        <v>1393</v>
      </c>
      <c r="D57" s="241"/>
      <c r="E57" s="241"/>
      <c r="F57" s="214"/>
      <c r="G57" s="240" t="s">
        <v>1393</v>
      </c>
      <c r="H57" s="241"/>
      <c r="I57" s="241"/>
      <c r="J57" s="215"/>
      <c r="K57" s="215"/>
      <c r="L57" s="240" t="s">
        <v>1393</v>
      </c>
      <c r="M57" s="241"/>
      <c r="N57" s="241"/>
      <c r="O57" s="215"/>
      <c r="P57" s="240" t="s">
        <v>1393</v>
      </c>
      <c r="Q57" s="241"/>
      <c r="R57" s="241"/>
      <c r="S57" s="215"/>
      <c r="T57" s="240" t="s">
        <v>1393</v>
      </c>
      <c r="U57" s="241"/>
      <c r="V57" s="241"/>
      <c r="W57" s="215"/>
      <c r="X57" s="240" t="s">
        <v>1393</v>
      </c>
      <c r="Y57" s="241"/>
      <c r="Z57" s="241"/>
      <c r="AA57" s="215"/>
      <c r="AB57" s="167"/>
      <c r="AC57" s="240" t="s">
        <v>1393</v>
      </c>
      <c r="AD57" s="241"/>
      <c r="AE57" s="241"/>
      <c r="AF57" s="167"/>
      <c r="AG57" s="167"/>
      <c r="AH57" s="167"/>
      <c r="AI57" s="167"/>
      <c r="AJ57" s="167"/>
      <c r="AK57" s="167"/>
      <c r="AL57" s="167"/>
      <c r="AM57" s="167"/>
      <c r="AN57" s="167"/>
      <c r="AO57" s="167"/>
      <c r="AP57" s="209"/>
    </row>
    <row r="58" spans="1:42">
      <c r="B58" s="212" t="s">
        <v>69</v>
      </c>
      <c r="C58" s="212" t="s">
        <v>70</v>
      </c>
      <c r="D58" s="212" t="s">
        <v>71</v>
      </c>
      <c r="E58" s="212" t="s">
        <v>72</v>
      </c>
      <c r="F58" s="214"/>
      <c r="G58" s="216" t="s">
        <v>70</v>
      </c>
      <c r="H58" s="216" t="s">
        <v>71</v>
      </c>
      <c r="I58" s="216" t="s">
        <v>72</v>
      </c>
      <c r="J58" s="215"/>
      <c r="K58" s="215"/>
      <c r="L58" s="216" t="s">
        <v>70</v>
      </c>
      <c r="M58" s="216" t="s">
        <v>71</v>
      </c>
      <c r="N58" s="216" t="s">
        <v>72</v>
      </c>
      <c r="O58" s="215"/>
      <c r="P58" s="216" t="s">
        <v>70</v>
      </c>
      <c r="Q58" s="216" t="s">
        <v>71</v>
      </c>
      <c r="R58" s="216" t="s">
        <v>72</v>
      </c>
      <c r="S58" s="215"/>
      <c r="T58" s="216" t="s">
        <v>70</v>
      </c>
      <c r="U58" s="216" t="s">
        <v>71</v>
      </c>
      <c r="V58" s="216" t="s">
        <v>72</v>
      </c>
      <c r="W58" s="215"/>
      <c r="X58" s="216" t="s">
        <v>70</v>
      </c>
      <c r="Y58" s="216" t="s">
        <v>71</v>
      </c>
      <c r="Z58" s="216" t="s">
        <v>72</v>
      </c>
      <c r="AA58" s="215"/>
      <c r="AB58" s="167"/>
      <c r="AC58" s="216" t="s">
        <v>70</v>
      </c>
      <c r="AD58" s="216" t="s">
        <v>71</v>
      </c>
      <c r="AE58" s="216" t="s">
        <v>72</v>
      </c>
      <c r="AF58" s="167"/>
      <c r="AG58" s="167"/>
      <c r="AH58" s="167"/>
      <c r="AI58" s="167"/>
      <c r="AJ58" s="167"/>
      <c r="AK58" s="167"/>
      <c r="AL58" s="167"/>
      <c r="AM58" s="167"/>
      <c r="AN58" s="167"/>
      <c r="AO58" s="167"/>
      <c r="AP58" s="209"/>
    </row>
    <row r="59" spans="1:42" ht="12.75" customHeight="1">
      <c r="A59" s="290" t="s">
        <v>73</v>
      </c>
      <c r="B59" s="212">
        <f>YEAR(C11)</f>
        <v>2025</v>
      </c>
      <c r="C59" s="217">
        <v>0</v>
      </c>
      <c r="D59" s="236">
        <v>0</v>
      </c>
      <c r="E59" s="172">
        <v>27352</v>
      </c>
      <c r="F59" s="214"/>
      <c r="G59" s="217">
        <v>7885</v>
      </c>
      <c r="H59" s="217">
        <v>4342</v>
      </c>
      <c r="I59" s="217">
        <f>G59-H59</f>
        <v>3543</v>
      </c>
      <c r="J59" s="215"/>
      <c r="K59" s="215"/>
      <c r="L59" s="217">
        <v>0</v>
      </c>
      <c r="M59" s="217">
        <v>30</v>
      </c>
      <c r="N59" s="217">
        <f>M59-L59</f>
        <v>30</v>
      </c>
      <c r="O59" s="215"/>
      <c r="P59" s="217">
        <v>0</v>
      </c>
      <c r="Q59" s="232">
        <v>5</v>
      </c>
      <c r="R59" s="232">
        <f>Q59-P59</f>
        <v>5</v>
      </c>
      <c r="S59" s="215"/>
      <c r="T59" s="217">
        <v>0</v>
      </c>
      <c r="U59">
        <v>136710</v>
      </c>
      <c r="V59" s="238">
        <f>U59-T59</f>
        <v>136710</v>
      </c>
      <c r="W59" s="215"/>
      <c r="X59" s="237">
        <v>0</v>
      </c>
      <c r="Y59" s="217">
        <v>50</v>
      </c>
      <c r="Z59" s="238">
        <f>Y59-X59</f>
        <v>50</v>
      </c>
      <c r="AA59" s="215"/>
      <c r="AB59" s="167"/>
      <c r="AC59" s="237">
        <v>0</v>
      </c>
      <c r="AD59" s="217">
        <v>50</v>
      </c>
      <c r="AE59" s="238">
        <f>AD59-AC59</f>
        <v>50</v>
      </c>
      <c r="AF59" s="167"/>
      <c r="AG59" s="167"/>
      <c r="AH59" s="167"/>
      <c r="AI59" s="167"/>
      <c r="AJ59" s="167"/>
      <c r="AK59" s="167"/>
      <c r="AL59" s="167"/>
      <c r="AM59" s="167"/>
      <c r="AN59" s="167"/>
      <c r="AO59" s="167"/>
      <c r="AP59" s="209"/>
    </row>
    <row r="60" spans="1:42" ht="15">
      <c r="A60" s="290"/>
      <c r="B60" s="212">
        <f t="shared" ref="B60:B63" si="0">YEAR(C12)</f>
        <v>2026</v>
      </c>
      <c r="C60" s="217">
        <v>0</v>
      </c>
      <c r="D60" s="236">
        <v>0</v>
      </c>
      <c r="E60" s="172">
        <v>164992</v>
      </c>
      <c r="F60" s="214"/>
      <c r="G60" s="217">
        <v>7885</v>
      </c>
      <c r="H60" s="217">
        <v>4342</v>
      </c>
      <c r="I60" s="217">
        <f t="shared" ref="I60:I65" si="1">G60-H60</f>
        <v>3543</v>
      </c>
      <c r="J60" s="215"/>
      <c r="K60" s="215"/>
      <c r="L60" s="217">
        <v>0</v>
      </c>
      <c r="M60" s="217">
        <v>30</v>
      </c>
      <c r="N60" s="217">
        <f t="shared" ref="N60:N65" si="2">M60-L60</f>
        <v>30</v>
      </c>
      <c r="O60" s="215"/>
      <c r="P60" s="217">
        <v>0</v>
      </c>
      <c r="Q60" s="232">
        <v>5</v>
      </c>
      <c r="R60" s="232">
        <f t="shared" ref="R60:R65" si="3">Q60-P60</f>
        <v>5</v>
      </c>
      <c r="S60" s="215"/>
      <c r="T60" s="217">
        <v>0</v>
      </c>
      <c r="U60">
        <v>137571</v>
      </c>
      <c r="V60" s="238">
        <f t="shared" ref="V60:V65" si="4">U60-T60</f>
        <v>137571</v>
      </c>
      <c r="W60" s="215"/>
      <c r="X60" s="237">
        <v>0</v>
      </c>
      <c r="Y60" s="217">
        <v>50</v>
      </c>
      <c r="Z60" s="238">
        <f t="shared" ref="Z60:Z65" si="5">Y60-X60</f>
        <v>50</v>
      </c>
      <c r="AA60" s="215"/>
      <c r="AB60" s="167"/>
      <c r="AC60" s="237">
        <v>0</v>
      </c>
      <c r="AD60" s="217">
        <v>50</v>
      </c>
      <c r="AE60" s="238">
        <f t="shared" ref="AE60:AE65" si="6">AD60-AC60</f>
        <v>50</v>
      </c>
      <c r="AF60" s="167"/>
      <c r="AG60" s="167"/>
      <c r="AH60" s="167"/>
      <c r="AI60" s="167"/>
      <c r="AJ60" s="167"/>
      <c r="AK60" s="167"/>
      <c r="AL60" s="167"/>
      <c r="AM60" s="167"/>
      <c r="AN60" s="167"/>
      <c r="AO60" s="167"/>
      <c r="AP60" s="209"/>
    </row>
    <row r="61" spans="1:42" ht="15">
      <c r="A61" s="290"/>
      <c r="B61" s="212">
        <f t="shared" si="0"/>
        <v>2027</v>
      </c>
      <c r="C61" s="217">
        <v>0</v>
      </c>
      <c r="D61" s="236">
        <v>0</v>
      </c>
      <c r="E61" s="172">
        <v>166009</v>
      </c>
      <c r="F61" s="214"/>
      <c r="G61" s="217">
        <v>7885</v>
      </c>
      <c r="H61" s="217">
        <v>4342</v>
      </c>
      <c r="I61" s="217">
        <f t="shared" si="1"/>
        <v>3543</v>
      </c>
      <c r="J61" s="215"/>
      <c r="K61" s="215"/>
      <c r="L61" s="217">
        <v>0</v>
      </c>
      <c r="M61" s="217">
        <v>30</v>
      </c>
      <c r="N61" s="217">
        <f t="shared" si="2"/>
        <v>30</v>
      </c>
      <c r="O61" s="215"/>
      <c r="P61" s="217">
        <v>0</v>
      </c>
      <c r="Q61" s="232">
        <v>5</v>
      </c>
      <c r="R61" s="232">
        <f t="shared" si="3"/>
        <v>5</v>
      </c>
      <c r="S61" s="215"/>
      <c r="T61" s="217">
        <v>0</v>
      </c>
      <c r="U61">
        <v>138384</v>
      </c>
      <c r="V61" s="238">
        <f t="shared" si="4"/>
        <v>138384</v>
      </c>
      <c r="W61" s="215"/>
      <c r="X61" s="237">
        <v>0</v>
      </c>
      <c r="Y61" s="217">
        <v>50</v>
      </c>
      <c r="Z61" s="238">
        <f t="shared" si="5"/>
        <v>50</v>
      </c>
      <c r="AA61" s="215"/>
      <c r="AB61" s="167"/>
      <c r="AC61" s="237">
        <v>0</v>
      </c>
      <c r="AD61" s="217">
        <v>50</v>
      </c>
      <c r="AE61" s="238">
        <f t="shared" si="6"/>
        <v>50</v>
      </c>
      <c r="AF61" s="167"/>
      <c r="AG61" s="167"/>
      <c r="AH61" s="167"/>
      <c r="AI61" s="167"/>
      <c r="AJ61" s="167"/>
      <c r="AK61" s="167"/>
      <c r="AL61" s="167"/>
      <c r="AM61" s="167"/>
      <c r="AN61" s="167"/>
      <c r="AO61" s="167"/>
      <c r="AP61" s="209"/>
    </row>
    <row r="62" spans="1:42" ht="12.75" customHeight="1">
      <c r="A62" s="289" t="s">
        <v>74</v>
      </c>
      <c r="B62" s="212">
        <f t="shared" si="0"/>
        <v>2028</v>
      </c>
      <c r="C62" s="217">
        <v>0</v>
      </c>
      <c r="D62" s="236">
        <v>0</v>
      </c>
      <c r="E62" s="172">
        <v>166810</v>
      </c>
      <c r="F62" s="214"/>
      <c r="G62" s="217">
        <v>7885</v>
      </c>
      <c r="H62" s="217">
        <v>4342</v>
      </c>
      <c r="I62" s="217">
        <f t="shared" si="1"/>
        <v>3543</v>
      </c>
      <c r="J62" s="215"/>
      <c r="K62" s="215"/>
      <c r="L62" s="217">
        <v>0</v>
      </c>
      <c r="M62" s="217">
        <v>30</v>
      </c>
      <c r="N62" s="217">
        <f t="shared" si="2"/>
        <v>30</v>
      </c>
      <c r="O62" s="215"/>
      <c r="P62" s="217">
        <v>0</v>
      </c>
      <c r="Q62" s="232">
        <v>5</v>
      </c>
      <c r="R62" s="232">
        <f t="shared" si="3"/>
        <v>5</v>
      </c>
      <c r="S62" s="215"/>
      <c r="T62" s="217">
        <v>0</v>
      </c>
      <c r="U62">
        <v>137544</v>
      </c>
      <c r="V62" s="238">
        <f t="shared" si="4"/>
        <v>137544</v>
      </c>
      <c r="W62" s="215"/>
      <c r="X62" s="237">
        <v>0</v>
      </c>
      <c r="Y62" s="217">
        <v>50</v>
      </c>
      <c r="Z62" s="238">
        <f t="shared" si="5"/>
        <v>50</v>
      </c>
      <c r="AA62" s="215"/>
      <c r="AB62" s="167"/>
      <c r="AC62" s="237">
        <v>0</v>
      </c>
      <c r="AD62" s="217">
        <v>50</v>
      </c>
      <c r="AE62" s="238">
        <f t="shared" si="6"/>
        <v>50</v>
      </c>
      <c r="AF62" s="167"/>
      <c r="AG62" s="167"/>
      <c r="AH62" s="167"/>
      <c r="AI62" s="167"/>
      <c r="AJ62" s="167"/>
      <c r="AK62" s="167"/>
      <c r="AL62" s="167"/>
      <c r="AM62" s="167"/>
      <c r="AN62" s="167"/>
      <c r="AO62" s="167"/>
      <c r="AP62" s="209"/>
    </row>
    <row r="63" spans="1:42" ht="15">
      <c r="A63" s="289"/>
      <c r="B63" s="212">
        <f t="shared" si="0"/>
        <v>2029</v>
      </c>
      <c r="C63" s="217">
        <v>0</v>
      </c>
      <c r="D63" s="236">
        <v>0</v>
      </c>
      <c r="E63" s="172">
        <v>165087</v>
      </c>
      <c r="F63" s="214"/>
      <c r="G63" s="217">
        <v>7885</v>
      </c>
      <c r="H63" s="217">
        <v>4342</v>
      </c>
      <c r="I63" s="217">
        <f t="shared" si="1"/>
        <v>3543</v>
      </c>
      <c r="J63" s="215"/>
      <c r="K63" s="215"/>
      <c r="L63" s="217">
        <v>0</v>
      </c>
      <c r="M63" s="217">
        <v>30</v>
      </c>
      <c r="N63" s="217">
        <f t="shared" si="2"/>
        <v>30</v>
      </c>
      <c r="O63" s="215"/>
      <c r="P63" s="217">
        <v>0</v>
      </c>
      <c r="Q63" s="232">
        <v>5</v>
      </c>
      <c r="R63" s="232">
        <f t="shared" si="3"/>
        <v>5</v>
      </c>
      <c r="S63" s="215"/>
      <c r="T63" s="217">
        <v>0</v>
      </c>
      <c r="U63">
        <v>129358</v>
      </c>
      <c r="V63" s="238">
        <f t="shared" si="4"/>
        <v>129358</v>
      </c>
      <c r="W63" s="215"/>
      <c r="X63" s="237">
        <v>0</v>
      </c>
      <c r="Y63" s="217">
        <v>50</v>
      </c>
      <c r="Z63" s="238">
        <f t="shared" si="5"/>
        <v>50</v>
      </c>
      <c r="AA63" s="215"/>
      <c r="AB63" s="167"/>
      <c r="AC63" s="237">
        <v>0</v>
      </c>
      <c r="AD63" s="217">
        <v>50</v>
      </c>
      <c r="AE63" s="238">
        <f t="shared" si="6"/>
        <v>50</v>
      </c>
      <c r="AF63" s="167"/>
      <c r="AG63" s="167"/>
      <c r="AH63" s="167"/>
      <c r="AI63" s="167"/>
      <c r="AJ63" s="167"/>
      <c r="AK63" s="167"/>
      <c r="AL63" s="167"/>
      <c r="AM63" s="167"/>
      <c r="AN63" s="167"/>
      <c r="AO63" s="167"/>
      <c r="AP63" s="209"/>
    </row>
    <row r="64" spans="1:42" ht="15">
      <c r="A64" s="289"/>
      <c r="B64" s="212">
        <v>2030</v>
      </c>
      <c r="C64" s="217">
        <v>0</v>
      </c>
      <c r="D64" s="236">
        <v>0</v>
      </c>
      <c r="E64" s="172">
        <v>156002</v>
      </c>
      <c r="F64" s="214"/>
      <c r="G64" s="217">
        <v>7885</v>
      </c>
      <c r="H64" s="217">
        <v>4342</v>
      </c>
      <c r="I64" s="217">
        <f t="shared" si="1"/>
        <v>3543</v>
      </c>
      <c r="J64" s="215"/>
      <c r="K64" s="215"/>
      <c r="L64" s="217">
        <v>0</v>
      </c>
      <c r="M64" s="217">
        <v>30</v>
      </c>
      <c r="N64" s="217">
        <f t="shared" si="2"/>
        <v>30</v>
      </c>
      <c r="O64" s="215"/>
      <c r="P64" s="217">
        <v>0</v>
      </c>
      <c r="Q64" s="232">
        <v>5</v>
      </c>
      <c r="R64" s="232">
        <f t="shared" si="3"/>
        <v>5</v>
      </c>
      <c r="S64" s="215"/>
      <c r="T64" s="217">
        <v>0</v>
      </c>
      <c r="U64">
        <v>127539</v>
      </c>
      <c r="V64" s="238">
        <f t="shared" si="4"/>
        <v>127539</v>
      </c>
      <c r="W64" s="215"/>
      <c r="X64" s="237">
        <v>0</v>
      </c>
      <c r="Y64" s="217">
        <v>50</v>
      </c>
      <c r="Z64" s="238">
        <f t="shared" si="5"/>
        <v>50</v>
      </c>
      <c r="AA64" s="215"/>
      <c r="AB64" s="167"/>
      <c r="AC64" s="237">
        <v>0</v>
      </c>
      <c r="AD64" s="217">
        <v>50</v>
      </c>
      <c r="AE64" s="238">
        <f t="shared" si="6"/>
        <v>50</v>
      </c>
      <c r="AF64" s="167"/>
      <c r="AG64" s="167"/>
      <c r="AH64" s="167"/>
      <c r="AI64" s="167"/>
      <c r="AJ64" s="167"/>
      <c r="AK64" s="167"/>
      <c r="AL64" s="167"/>
      <c r="AM64" s="167"/>
      <c r="AN64" s="167"/>
      <c r="AO64" s="167"/>
      <c r="AP64" s="209"/>
    </row>
    <row r="65" spans="1:42" ht="15">
      <c r="A65" s="289"/>
      <c r="B65" s="212">
        <v>2031</v>
      </c>
      <c r="C65" s="217">
        <v>0</v>
      </c>
      <c r="D65" s="236">
        <v>0</v>
      </c>
      <c r="E65" s="172">
        <v>153790</v>
      </c>
      <c r="F65" s="214"/>
      <c r="G65" s="217">
        <v>7885</v>
      </c>
      <c r="H65" s="217">
        <v>4342</v>
      </c>
      <c r="I65" s="217">
        <f t="shared" si="1"/>
        <v>3543</v>
      </c>
      <c r="J65" s="215"/>
      <c r="K65" s="215"/>
      <c r="L65" s="217">
        <v>0</v>
      </c>
      <c r="M65" s="217">
        <v>30</v>
      </c>
      <c r="N65" s="217">
        <f t="shared" si="2"/>
        <v>30</v>
      </c>
      <c r="O65" s="215"/>
      <c r="P65" s="217">
        <v>0</v>
      </c>
      <c r="Q65" s="232">
        <v>5</v>
      </c>
      <c r="R65" s="232">
        <f t="shared" si="3"/>
        <v>5</v>
      </c>
      <c r="S65" s="215"/>
      <c r="T65" s="217">
        <v>0</v>
      </c>
      <c r="U65">
        <v>125179</v>
      </c>
      <c r="V65" s="238">
        <f t="shared" si="4"/>
        <v>125179</v>
      </c>
      <c r="W65" s="215"/>
      <c r="X65" s="237">
        <v>0</v>
      </c>
      <c r="Y65" s="217">
        <v>50</v>
      </c>
      <c r="Z65" s="238">
        <f t="shared" si="5"/>
        <v>50</v>
      </c>
      <c r="AA65" s="215"/>
      <c r="AB65" s="167"/>
      <c r="AC65" s="237">
        <v>0</v>
      </c>
      <c r="AD65" s="217">
        <v>50</v>
      </c>
      <c r="AE65" s="238">
        <f t="shared" si="6"/>
        <v>50</v>
      </c>
      <c r="AF65" s="167"/>
      <c r="AG65" s="167"/>
      <c r="AH65" s="167"/>
      <c r="AI65" s="167"/>
      <c r="AJ65" s="167"/>
      <c r="AK65" s="167"/>
      <c r="AL65" s="167"/>
      <c r="AM65" s="167"/>
      <c r="AN65" s="167"/>
      <c r="AO65" s="167"/>
      <c r="AP65" s="209"/>
    </row>
    <row r="66" spans="1:42" ht="12.75" customHeight="1">
      <c r="A66" s="289"/>
      <c r="B66" s="212" t="s">
        <v>75</v>
      </c>
      <c r="C66" s="217">
        <v>0</v>
      </c>
      <c r="D66" s="236">
        <v>0</v>
      </c>
      <c r="E66" s="236">
        <f>SUM(E59:E65)</f>
        <v>1000042</v>
      </c>
      <c r="F66" s="214"/>
      <c r="G66" s="217">
        <v>0</v>
      </c>
      <c r="H66" s="217">
        <f>SUM(H59:H65)</f>
        <v>30394</v>
      </c>
      <c r="I66" s="217">
        <f>SUM(I59:I65)</f>
        <v>24801</v>
      </c>
      <c r="J66" s="215"/>
      <c r="K66" s="215"/>
      <c r="L66" s="217">
        <v>0</v>
      </c>
      <c r="M66" s="217">
        <f>SUM(M59:M65)</f>
        <v>210</v>
      </c>
      <c r="N66" s="217">
        <f>SUM(N59:N65)</f>
        <v>210</v>
      </c>
      <c r="O66" s="215"/>
      <c r="P66" s="217">
        <v>0</v>
      </c>
      <c r="Q66" s="232">
        <f>SUM(Q59:Q65)</f>
        <v>35</v>
      </c>
      <c r="R66" s="232">
        <f>SUM(R59:R65)</f>
        <v>35</v>
      </c>
      <c r="S66" s="215"/>
      <c r="T66" s="217">
        <v>0</v>
      </c>
      <c r="U66" s="238"/>
      <c r="V66" s="238"/>
      <c r="W66" s="215"/>
      <c r="X66" s="217"/>
      <c r="Y66" s="172">
        <f>SUM(Y59:Y65)</f>
        <v>350</v>
      </c>
      <c r="Z66" s="172">
        <f>SUM(Z59:Z65)</f>
        <v>350</v>
      </c>
      <c r="AA66" s="215"/>
      <c r="AB66" s="167"/>
      <c r="AC66" s="217"/>
      <c r="AD66" s="172">
        <f>SUM(AD59:AD65)</f>
        <v>350</v>
      </c>
      <c r="AE66" s="172">
        <f>SUM(AE59:AE65)</f>
        <v>350</v>
      </c>
      <c r="AF66" s="167"/>
      <c r="AG66" s="167"/>
      <c r="AH66" s="167"/>
      <c r="AI66" s="167"/>
      <c r="AJ66" s="167"/>
      <c r="AK66" s="167"/>
      <c r="AL66" s="167"/>
      <c r="AM66" s="167"/>
      <c r="AN66" s="167"/>
      <c r="AO66" s="167"/>
      <c r="AP66" s="209"/>
    </row>
    <row r="67" spans="1:42">
      <c r="A67" s="289"/>
      <c r="B67" s="212" t="s">
        <v>76</v>
      </c>
      <c r="C67" s="217">
        <v>0</v>
      </c>
      <c r="D67" s="232">
        <f>D66/7</f>
        <v>0</v>
      </c>
      <c r="E67" s="232">
        <f>E66/7</f>
        <v>142863.14285714287</v>
      </c>
      <c r="F67" s="214"/>
      <c r="G67" s="217"/>
      <c r="H67" s="217"/>
      <c r="I67" s="217">
        <f>I66/7</f>
        <v>3543</v>
      </c>
      <c r="J67" s="215"/>
      <c r="K67" s="215"/>
      <c r="L67" s="217">
        <v>0</v>
      </c>
      <c r="M67" s="217">
        <f>M66/7</f>
        <v>30</v>
      </c>
      <c r="N67" s="217">
        <f>N66/7</f>
        <v>30</v>
      </c>
      <c r="O67" s="215"/>
      <c r="P67" s="217">
        <v>0</v>
      </c>
      <c r="Q67" s="232">
        <f>Q66/7</f>
        <v>5</v>
      </c>
      <c r="R67" s="232">
        <f>R66/7</f>
        <v>5</v>
      </c>
      <c r="S67" s="215"/>
      <c r="T67" s="217">
        <v>0</v>
      </c>
      <c r="U67" s="238">
        <f>AVERAGE(U59:U65)</f>
        <v>133183.57142857142</v>
      </c>
      <c r="V67" s="238">
        <f>AVERAGE(V59:V65)</f>
        <v>133183.57142857142</v>
      </c>
      <c r="W67" s="215"/>
      <c r="X67" s="217"/>
      <c r="Y67" s="217">
        <f>Y66/7</f>
        <v>50</v>
      </c>
      <c r="Z67" s="217">
        <f>Z66/7</f>
        <v>50</v>
      </c>
      <c r="AA67" s="215"/>
      <c r="AB67" s="167"/>
      <c r="AC67" s="217"/>
      <c r="AD67" s="217">
        <f>AD66/7</f>
        <v>50</v>
      </c>
      <c r="AE67" s="217">
        <f>AE66/7</f>
        <v>50</v>
      </c>
      <c r="AF67" s="167"/>
      <c r="AG67" s="167"/>
      <c r="AH67" s="167"/>
      <c r="AI67" s="167"/>
      <c r="AJ67" s="167"/>
      <c r="AK67" s="167"/>
      <c r="AL67" s="167"/>
      <c r="AM67" s="167"/>
      <c r="AN67" s="167"/>
      <c r="AO67" s="167"/>
      <c r="AP67" s="209"/>
    </row>
    <row r="68" spans="1:42">
      <c r="A68" s="289"/>
      <c r="B68" s="200"/>
      <c r="C68" s="215"/>
      <c r="D68" s="215"/>
      <c r="E68" s="215"/>
      <c r="F68" s="214"/>
      <c r="G68" s="215"/>
      <c r="H68" s="215"/>
      <c r="I68" s="215"/>
      <c r="J68" s="215"/>
      <c r="K68" s="215"/>
      <c r="L68" s="215"/>
      <c r="M68" s="215"/>
      <c r="N68" s="215"/>
      <c r="O68" s="215"/>
      <c r="P68" s="215"/>
      <c r="Q68" s="215"/>
      <c r="R68" s="215"/>
      <c r="S68" s="215"/>
      <c r="T68" s="215"/>
      <c r="U68" s="215"/>
      <c r="V68" s="215"/>
      <c r="W68" s="215"/>
      <c r="X68" s="215"/>
      <c r="Y68" s="215"/>
      <c r="Z68" s="215"/>
      <c r="AA68" s="215"/>
      <c r="AB68" s="167"/>
      <c r="AC68" s="215"/>
      <c r="AD68" s="215"/>
      <c r="AE68" s="215"/>
      <c r="AF68" s="167"/>
      <c r="AG68" s="167"/>
      <c r="AH68" s="167"/>
      <c r="AI68" s="167"/>
      <c r="AJ68" s="167"/>
      <c r="AK68" s="167"/>
      <c r="AL68" s="167"/>
      <c r="AM68" s="167"/>
      <c r="AN68" s="167"/>
      <c r="AO68" s="167"/>
      <c r="AP68" s="209"/>
    </row>
    <row r="69" spans="1:42">
      <c r="A69" s="289"/>
      <c r="B69" s="207" t="s">
        <v>77</v>
      </c>
      <c r="C69" s="242" t="s">
        <v>1399</v>
      </c>
      <c r="D69" s="242"/>
      <c r="E69" s="242"/>
      <c r="F69" s="214"/>
      <c r="G69" s="242" t="s">
        <v>1400</v>
      </c>
      <c r="H69" s="242"/>
      <c r="I69" s="242"/>
      <c r="J69" s="215"/>
      <c r="K69" s="215"/>
      <c r="L69" s="242" t="s">
        <v>1401</v>
      </c>
      <c r="M69" s="242"/>
      <c r="N69" s="242"/>
      <c r="O69" s="215"/>
      <c r="P69" s="242" t="s">
        <v>1402</v>
      </c>
      <c r="Q69" s="242"/>
      <c r="R69" s="242"/>
      <c r="S69" s="215"/>
      <c r="T69" s="242" t="s">
        <v>1403</v>
      </c>
      <c r="U69" s="242"/>
      <c r="V69" s="242"/>
      <c r="W69" s="215"/>
      <c r="X69" s="242" t="s">
        <v>1404</v>
      </c>
      <c r="Y69" s="242"/>
      <c r="Z69" s="242"/>
      <c r="AA69" s="215"/>
      <c r="AB69" s="167"/>
      <c r="AC69" s="242" t="s">
        <v>1404</v>
      </c>
      <c r="AD69" s="242"/>
      <c r="AE69" s="242"/>
      <c r="AF69" s="167"/>
      <c r="AG69" s="167"/>
      <c r="AH69" s="167"/>
      <c r="AI69" s="167"/>
      <c r="AJ69" s="167"/>
      <c r="AK69" s="167"/>
      <c r="AL69" s="167"/>
      <c r="AM69" s="167"/>
      <c r="AN69" s="167"/>
      <c r="AO69" s="167"/>
      <c r="AP69" s="209"/>
    </row>
    <row r="70" spans="1:42">
      <c r="A70" s="289"/>
      <c r="B70" s="286"/>
      <c r="C70" s="242"/>
      <c r="D70" s="242"/>
      <c r="E70" s="242"/>
      <c r="F70" s="214"/>
      <c r="G70" s="242"/>
      <c r="H70" s="242"/>
      <c r="I70" s="242"/>
      <c r="J70" s="215"/>
      <c r="K70" s="215"/>
      <c r="L70" s="242"/>
      <c r="M70" s="242"/>
      <c r="N70" s="242"/>
      <c r="O70" s="215"/>
      <c r="P70" s="242"/>
      <c r="Q70" s="242"/>
      <c r="R70" s="242"/>
      <c r="S70" s="215"/>
      <c r="T70" s="242"/>
      <c r="U70" s="242"/>
      <c r="V70" s="242"/>
      <c r="W70" s="215"/>
      <c r="X70" s="242"/>
      <c r="Y70" s="242"/>
      <c r="Z70" s="242"/>
      <c r="AA70" s="215"/>
      <c r="AB70" s="167"/>
      <c r="AC70" s="242"/>
      <c r="AD70" s="242"/>
      <c r="AE70" s="242"/>
      <c r="AF70" s="167"/>
      <c r="AG70" s="167"/>
      <c r="AH70" s="167"/>
      <c r="AI70" s="167"/>
      <c r="AJ70" s="167"/>
      <c r="AK70" s="167"/>
      <c r="AL70" s="167"/>
      <c r="AM70" s="167"/>
      <c r="AN70" s="167"/>
      <c r="AO70" s="167"/>
      <c r="AP70" s="209"/>
    </row>
    <row r="71" spans="1:42">
      <c r="A71" s="289"/>
      <c r="B71" s="287"/>
      <c r="C71" s="242"/>
      <c r="D71" s="242"/>
      <c r="E71" s="242"/>
      <c r="F71" s="214"/>
      <c r="G71" s="242"/>
      <c r="H71" s="242"/>
      <c r="I71" s="242"/>
      <c r="J71" s="215"/>
      <c r="K71" s="215"/>
      <c r="L71" s="242"/>
      <c r="M71" s="242"/>
      <c r="N71" s="242"/>
      <c r="O71" s="215"/>
      <c r="P71" s="242"/>
      <c r="Q71" s="242"/>
      <c r="R71" s="242"/>
      <c r="S71" s="215"/>
      <c r="T71" s="242"/>
      <c r="U71" s="242"/>
      <c r="V71" s="242"/>
      <c r="W71" s="215"/>
      <c r="X71" s="242"/>
      <c r="Y71" s="242"/>
      <c r="Z71" s="242"/>
      <c r="AA71" s="215"/>
      <c r="AB71" s="167"/>
      <c r="AC71" s="242"/>
      <c r="AD71" s="242"/>
      <c r="AE71" s="242"/>
      <c r="AF71" s="167"/>
      <c r="AG71" s="167"/>
      <c r="AH71" s="167"/>
      <c r="AI71" s="167"/>
      <c r="AJ71" s="167"/>
      <c r="AK71" s="167"/>
      <c r="AL71" s="167"/>
      <c r="AM71" s="167"/>
      <c r="AN71" s="167"/>
      <c r="AO71" s="167"/>
      <c r="AP71" s="209"/>
    </row>
    <row r="72" spans="1:42">
      <c r="A72" s="289"/>
      <c r="B72" s="287"/>
      <c r="C72" s="242"/>
      <c r="D72" s="242"/>
      <c r="E72" s="242"/>
      <c r="F72" s="214"/>
      <c r="G72" s="242"/>
      <c r="H72" s="242"/>
      <c r="I72" s="242"/>
      <c r="J72" s="215"/>
      <c r="K72" s="215"/>
      <c r="L72" s="242"/>
      <c r="M72" s="242"/>
      <c r="N72" s="242"/>
      <c r="O72" s="215"/>
      <c r="P72" s="242"/>
      <c r="Q72" s="242"/>
      <c r="R72" s="242"/>
      <c r="S72" s="215"/>
      <c r="T72" s="242"/>
      <c r="U72" s="242"/>
      <c r="V72" s="242"/>
      <c r="W72" s="215"/>
      <c r="X72" s="242"/>
      <c r="Y72" s="242"/>
      <c r="Z72" s="242"/>
      <c r="AA72" s="215"/>
      <c r="AB72" s="167"/>
      <c r="AC72" s="242"/>
      <c r="AD72" s="242"/>
      <c r="AE72" s="242"/>
      <c r="AF72" s="167"/>
      <c r="AG72" s="167"/>
      <c r="AH72" s="167"/>
      <c r="AI72" s="167"/>
      <c r="AJ72" s="167"/>
      <c r="AK72" s="167"/>
      <c r="AL72" s="167"/>
      <c r="AM72" s="167"/>
      <c r="AN72" s="167"/>
      <c r="AO72" s="167"/>
      <c r="AP72" s="209"/>
    </row>
    <row r="73" spans="1:42">
      <c r="A73" s="289"/>
      <c r="B73" s="287"/>
      <c r="C73" s="242"/>
      <c r="D73" s="242"/>
      <c r="E73" s="242"/>
      <c r="F73" s="214"/>
      <c r="G73" s="242"/>
      <c r="H73" s="242"/>
      <c r="I73" s="242"/>
      <c r="J73" s="215"/>
      <c r="K73" s="215"/>
      <c r="L73" s="242"/>
      <c r="M73" s="242"/>
      <c r="N73" s="242"/>
      <c r="O73" s="215"/>
      <c r="P73" s="242"/>
      <c r="Q73" s="242"/>
      <c r="R73" s="242"/>
      <c r="S73" s="215"/>
      <c r="T73" s="242"/>
      <c r="U73" s="242"/>
      <c r="V73" s="242"/>
      <c r="W73" s="215"/>
      <c r="X73" s="242"/>
      <c r="Y73" s="242"/>
      <c r="Z73" s="242"/>
      <c r="AA73" s="215"/>
      <c r="AB73" s="167"/>
      <c r="AC73" s="242"/>
      <c r="AD73" s="242"/>
      <c r="AE73" s="242"/>
      <c r="AF73" s="167"/>
      <c r="AG73" s="167"/>
      <c r="AH73" s="167"/>
      <c r="AI73" s="167"/>
      <c r="AJ73" s="167"/>
      <c r="AK73" s="167"/>
      <c r="AL73" s="167"/>
      <c r="AM73" s="167"/>
      <c r="AN73" s="167"/>
      <c r="AO73" s="167"/>
      <c r="AP73" s="209"/>
    </row>
    <row r="74" spans="1:42">
      <c r="A74" s="289"/>
      <c r="B74" s="287"/>
      <c r="C74" s="242"/>
      <c r="D74" s="242"/>
      <c r="E74" s="242"/>
      <c r="F74" s="214"/>
      <c r="G74" s="242"/>
      <c r="H74" s="242"/>
      <c r="I74" s="242"/>
      <c r="J74" s="215"/>
      <c r="K74" s="215"/>
      <c r="L74" s="242"/>
      <c r="M74" s="242"/>
      <c r="N74" s="242"/>
      <c r="O74" s="215"/>
      <c r="P74" s="242"/>
      <c r="Q74" s="242"/>
      <c r="R74" s="242"/>
      <c r="S74" s="215"/>
      <c r="T74" s="242"/>
      <c r="U74" s="242"/>
      <c r="V74" s="242"/>
      <c r="W74" s="215"/>
      <c r="X74" s="242"/>
      <c r="Y74" s="242"/>
      <c r="Z74" s="242"/>
      <c r="AA74" s="215"/>
      <c r="AB74" s="167"/>
      <c r="AC74" s="242"/>
      <c r="AD74" s="242"/>
      <c r="AE74" s="242"/>
      <c r="AF74" s="167"/>
      <c r="AG74" s="167"/>
      <c r="AH74" s="167"/>
      <c r="AI74" s="167"/>
      <c r="AJ74" s="167"/>
      <c r="AK74" s="167"/>
      <c r="AL74" s="167"/>
      <c r="AM74" s="167"/>
      <c r="AN74" s="167"/>
      <c r="AO74" s="167"/>
      <c r="AP74" s="209"/>
    </row>
    <row r="75" spans="1:42">
      <c r="A75" s="289"/>
      <c r="B75" s="288"/>
      <c r="C75" s="242"/>
      <c r="D75" s="242"/>
      <c r="E75" s="242"/>
      <c r="F75" s="214"/>
      <c r="G75" s="242"/>
      <c r="H75" s="242"/>
      <c r="I75" s="242"/>
      <c r="J75" s="215"/>
      <c r="K75" s="215"/>
      <c r="L75" s="242"/>
      <c r="M75" s="242"/>
      <c r="N75" s="242"/>
      <c r="O75" s="215"/>
      <c r="P75" s="242"/>
      <c r="Q75" s="242"/>
      <c r="R75" s="242"/>
      <c r="S75" s="215"/>
      <c r="T75" s="242"/>
      <c r="U75" s="242"/>
      <c r="V75" s="242"/>
      <c r="W75" s="215"/>
      <c r="X75" s="242"/>
      <c r="Y75" s="242"/>
      <c r="Z75" s="242"/>
      <c r="AA75" s="215"/>
      <c r="AB75" s="167"/>
      <c r="AC75" s="242"/>
      <c r="AD75" s="242"/>
      <c r="AE75" s="242"/>
      <c r="AF75" s="167"/>
      <c r="AG75" s="167"/>
      <c r="AH75" s="167"/>
      <c r="AI75" s="167"/>
      <c r="AJ75" s="167"/>
      <c r="AK75" s="167"/>
      <c r="AL75" s="167"/>
      <c r="AM75" s="167"/>
      <c r="AN75" s="167"/>
      <c r="AO75" s="167"/>
      <c r="AP75" s="209"/>
    </row>
    <row r="76" spans="1:42">
      <c r="A76" s="289"/>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167"/>
      <c r="AC76" s="209"/>
      <c r="AD76" s="209"/>
      <c r="AE76" s="209"/>
      <c r="AF76" s="167"/>
      <c r="AG76" s="167"/>
      <c r="AH76" s="167"/>
      <c r="AI76" s="167"/>
      <c r="AJ76" s="167"/>
      <c r="AK76" s="167"/>
      <c r="AL76" s="167"/>
      <c r="AM76" s="167"/>
      <c r="AN76" s="167"/>
      <c r="AO76" s="167"/>
      <c r="AP76" s="209"/>
    </row>
    <row r="77" spans="1:42">
      <c r="A77" s="289"/>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167"/>
      <c r="AC77" s="209"/>
      <c r="AD77" s="209"/>
      <c r="AE77" s="209"/>
      <c r="AF77" s="167"/>
      <c r="AG77" s="167"/>
      <c r="AH77" s="167"/>
      <c r="AI77" s="167"/>
      <c r="AJ77" s="167"/>
      <c r="AK77" s="167"/>
      <c r="AL77" s="167"/>
      <c r="AM77" s="167"/>
      <c r="AN77" s="167"/>
      <c r="AO77" s="167"/>
      <c r="AP77" s="209"/>
    </row>
    <row r="78" spans="1:42">
      <c r="A78" s="289"/>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167"/>
      <c r="AC78" s="209"/>
      <c r="AD78" s="209"/>
      <c r="AE78" s="209"/>
      <c r="AF78" s="167"/>
      <c r="AG78" s="167"/>
      <c r="AH78" s="167"/>
      <c r="AI78" s="167"/>
      <c r="AJ78" s="167"/>
      <c r="AK78" s="167"/>
      <c r="AL78" s="167"/>
      <c r="AM78" s="167"/>
      <c r="AN78" s="167"/>
      <c r="AO78" s="167"/>
      <c r="AP78" s="209"/>
    </row>
    <row r="79" spans="1:42">
      <c r="A79" s="289"/>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167"/>
      <c r="AC79" s="209"/>
      <c r="AD79" s="209"/>
      <c r="AE79" s="209"/>
      <c r="AF79" s="167"/>
      <c r="AG79" s="167"/>
      <c r="AH79" s="167"/>
      <c r="AI79" s="167"/>
      <c r="AJ79" s="167"/>
      <c r="AK79" s="167"/>
      <c r="AL79" s="167"/>
      <c r="AM79" s="167"/>
      <c r="AN79" s="167"/>
      <c r="AO79" s="167"/>
      <c r="AP79" s="209"/>
    </row>
    <row r="80" spans="1:42">
      <c r="A80" s="289"/>
      <c r="C80" s="209"/>
      <c r="D80" s="209"/>
      <c r="E80" s="209"/>
      <c r="F80" s="167"/>
      <c r="G80" s="209"/>
      <c r="H80" s="209"/>
      <c r="I80" s="209"/>
      <c r="J80" s="209"/>
      <c r="K80" s="209"/>
      <c r="L80" s="209"/>
      <c r="M80" s="209"/>
      <c r="N80" s="209"/>
      <c r="O80" s="209"/>
      <c r="P80" s="209"/>
      <c r="Q80" s="209"/>
      <c r="R80" s="209"/>
      <c r="S80" s="209"/>
      <c r="T80" s="209"/>
      <c r="U80" s="209"/>
      <c r="V80" s="209"/>
      <c r="W80" s="209"/>
      <c r="X80" s="209"/>
      <c r="Y80" s="209"/>
      <c r="Z80" s="209"/>
      <c r="AA80" s="209"/>
      <c r="AB80" s="167"/>
      <c r="AC80" s="209"/>
      <c r="AD80" s="209"/>
      <c r="AE80" s="209"/>
      <c r="AF80" s="167"/>
      <c r="AG80" s="167"/>
      <c r="AH80" s="167"/>
      <c r="AI80" s="167"/>
      <c r="AJ80" s="167"/>
      <c r="AK80" s="167"/>
      <c r="AL80" s="167"/>
      <c r="AM80" s="167"/>
      <c r="AN80" s="167"/>
      <c r="AO80" s="167"/>
      <c r="AP80" s="209"/>
    </row>
    <row r="81" spans="3:42">
      <c r="C81" s="209"/>
      <c r="D81" s="209"/>
      <c r="E81" s="209"/>
      <c r="F81" s="167"/>
      <c r="G81" s="209"/>
      <c r="H81" s="209"/>
      <c r="I81" s="209"/>
      <c r="J81" s="209"/>
      <c r="K81" s="209"/>
      <c r="L81" s="209"/>
      <c r="M81" s="209"/>
      <c r="N81" s="209"/>
      <c r="O81" s="209"/>
      <c r="P81" s="209"/>
      <c r="Q81" s="209"/>
      <c r="R81" s="209"/>
      <c r="S81" s="209"/>
      <c r="T81" s="209"/>
      <c r="U81" s="209"/>
      <c r="V81" s="209"/>
      <c r="W81" s="209"/>
      <c r="X81" s="209"/>
      <c r="Y81" s="209"/>
      <c r="Z81" s="209"/>
      <c r="AA81" s="209"/>
      <c r="AB81" s="167"/>
      <c r="AC81" s="209"/>
      <c r="AD81" s="209"/>
      <c r="AE81" s="209"/>
      <c r="AF81" s="167"/>
      <c r="AG81" s="167"/>
      <c r="AH81" s="167"/>
      <c r="AI81" s="167"/>
      <c r="AJ81" s="167"/>
      <c r="AK81" s="167"/>
      <c r="AL81" s="167"/>
      <c r="AM81" s="167"/>
      <c r="AN81" s="167"/>
      <c r="AO81" s="167"/>
      <c r="AP81" s="209"/>
    </row>
    <row r="122" spans="7:7">
      <c r="G122" s="172" t="s">
        <v>79</v>
      </c>
    </row>
  </sheetData>
  <mergeCells count="229">
    <mergeCell ref="T69:V75"/>
    <mergeCell ref="X69:Z75"/>
    <mergeCell ref="B70:B75"/>
    <mergeCell ref="A62:A80"/>
    <mergeCell ref="C69:E75"/>
    <mergeCell ref="G69:I75"/>
    <mergeCell ref="L69:N75"/>
    <mergeCell ref="P69:R75"/>
    <mergeCell ref="A59:A61"/>
    <mergeCell ref="T56:V56"/>
    <mergeCell ref="X56:Z56"/>
    <mergeCell ref="C57:E57"/>
    <mergeCell ref="G57:I57"/>
    <mergeCell ref="L57:N57"/>
    <mergeCell ref="P57:R57"/>
    <mergeCell ref="A51:A57"/>
    <mergeCell ref="C56:E56"/>
    <mergeCell ref="G56:I56"/>
    <mergeCell ref="L56:N56"/>
    <mergeCell ref="P56:R56"/>
    <mergeCell ref="T57:V57"/>
    <mergeCell ref="X57:Z57"/>
    <mergeCell ref="C55:E55"/>
    <mergeCell ref="G55:I55"/>
    <mergeCell ref="L55:N55"/>
    <mergeCell ref="P55:R55"/>
    <mergeCell ref="T55:V55"/>
    <mergeCell ref="X55:Z55"/>
    <mergeCell ref="C54:E54"/>
    <mergeCell ref="G54:I54"/>
    <mergeCell ref="L54:N54"/>
    <mergeCell ref="P54:R54"/>
    <mergeCell ref="T54:V54"/>
    <mergeCell ref="X54:Z54"/>
    <mergeCell ref="C53:E53"/>
    <mergeCell ref="G53:I53"/>
    <mergeCell ref="L53:N53"/>
    <mergeCell ref="P53:R53"/>
    <mergeCell ref="T53:V53"/>
    <mergeCell ref="X53:Z53"/>
    <mergeCell ref="C52:E52"/>
    <mergeCell ref="G52:I52"/>
    <mergeCell ref="L52:N52"/>
    <mergeCell ref="P52:R52"/>
    <mergeCell ref="T52:V52"/>
    <mergeCell ref="X52:Z52"/>
    <mergeCell ref="C51:E51"/>
    <mergeCell ref="G51:I51"/>
    <mergeCell ref="L51:N51"/>
    <mergeCell ref="P51:R51"/>
    <mergeCell ref="T51:V51"/>
    <mergeCell ref="X51:Z51"/>
    <mergeCell ref="C49:E49"/>
    <mergeCell ref="G49:I49"/>
    <mergeCell ref="L49:N49"/>
    <mergeCell ref="P49:R49"/>
    <mergeCell ref="T49:V49"/>
    <mergeCell ref="X49:Z49"/>
    <mergeCell ref="C48:E48"/>
    <mergeCell ref="G48:I48"/>
    <mergeCell ref="L48:N48"/>
    <mergeCell ref="P48:R48"/>
    <mergeCell ref="T48:V48"/>
    <mergeCell ref="X48:Z48"/>
    <mergeCell ref="C47:E47"/>
    <mergeCell ref="G47:I47"/>
    <mergeCell ref="L47:N47"/>
    <mergeCell ref="P47:R47"/>
    <mergeCell ref="T47:V47"/>
    <mergeCell ref="X47:Z47"/>
    <mergeCell ref="C46:E46"/>
    <mergeCell ref="G46:I46"/>
    <mergeCell ref="L46:N46"/>
    <mergeCell ref="P46:R46"/>
    <mergeCell ref="T46:V46"/>
    <mergeCell ref="X46:Z46"/>
    <mergeCell ref="C45:E45"/>
    <mergeCell ref="G45:I45"/>
    <mergeCell ref="L45:N45"/>
    <mergeCell ref="P45:R45"/>
    <mergeCell ref="T45:V45"/>
    <mergeCell ref="X45:Z45"/>
    <mergeCell ref="C44:E44"/>
    <mergeCell ref="G44:I44"/>
    <mergeCell ref="L44:N44"/>
    <mergeCell ref="P44:R44"/>
    <mergeCell ref="T44:V44"/>
    <mergeCell ref="X44:Z44"/>
    <mergeCell ref="C43:E43"/>
    <mergeCell ref="G43:I43"/>
    <mergeCell ref="L43:N43"/>
    <mergeCell ref="P43:R43"/>
    <mergeCell ref="T43:V43"/>
    <mergeCell ref="X43:Z43"/>
    <mergeCell ref="C42:E42"/>
    <mergeCell ref="G42:I42"/>
    <mergeCell ref="L42:N42"/>
    <mergeCell ref="P42:R42"/>
    <mergeCell ref="T42:V42"/>
    <mergeCell ref="X42:Z42"/>
    <mergeCell ref="C41:E41"/>
    <mergeCell ref="G41:I41"/>
    <mergeCell ref="L41:N41"/>
    <mergeCell ref="P41:R41"/>
    <mergeCell ref="T41:V41"/>
    <mergeCell ref="X41:Z41"/>
    <mergeCell ref="C40:E40"/>
    <mergeCell ref="G40:I40"/>
    <mergeCell ref="L40:N40"/>
    <mergeCell ref="P40:R40"/>
    <mergeCell ref="T40:V40"/>
    <mergeCell ref="X40:Z40"/>
    <mergeCell ref="C39:E39"/>
    <mergeCell ref="G39:I39"/>
    <mergeCell ref="L39:N39"/>
    <mergeCell ref="P39:R39"/>
    <mergeCell ref="T39:V39"/>
    <mergeCell ref="X39:Z39"/>
    <mergeCell ref="C38:E38"/>
    <mergeCell ref="G38:I38"/>
    <mergeCell ref="L38:N38"/>
    <mergeCell ref="P38:R38"/>
    <mergeCell ref="T38:V38"/>
    <mergeCell ref="X38:Z38"/>
    <mergeCell ref="C37:E37"/>
    <mergeCell ref="G37:I37"/>
    <mergeCell ref="L37:N37"/>
    <mergeCell ref="P37:R37"/>
    <mergeCell ref="T37:V37"/>
    <mergeCell ref="X37:Z37"/>
    <mergeCell ref="C36:E36"/>
    <mergeCell ref="G36:I36"/>
    <mergeCell ref="L36:N36"/>
    <mergeCell ref="P36:R36"/>
    <mergeCell ref="T36:V36"/>
    <mergeCell ref="X36:Z36"/>
    <mergeCell ref="C35:E35"/>
    <mergeCell ref="G35:I35"/>
    <mergeCell ref="L35:N35"/>
    <mergeCell ref="P35:R35"/>
    <mergeCell ref="T35:V35"/>
    <mergeCell ref="X35:Z35"/>
    <mergeCell ref="C34:E34"/>
    <mergeCell ref="G34:I34"/>
    <mergeCell ref="L34:N34"/>
    <mergeCell ref="P34:R34"/>
    <mergeCell ref="T34:V34"/>
    <mergeCell ref="X34:Z34"/>
    <mergeCell ref="C33:E33"/>
    <mergeCell ref="G33:I33"/>
    <mergeCell ref="L33:N33"/>
    <mergeCell ref="P33:R33"/>
    <mergeCell ref="T33:V33"/>
    <mergeCell ref="X33:Z33"/>
    <mergeCell ref="C32:E32"/>
    <mergeCell ref="G32:I32"/>
    <mergeCell ref="L32:N32"/>
    <mergeCell ref="P32:R32"/>
    <mergeCell ref="T32:V32"/>
    <mergeCell ref="X32:Z32"/>
    <mergeCell ref="C31:E31"/>
    <mergeCell ref="G31:I31"/>
    <mergeCell ref="L31:N31"/>
    <mergeCell ref="P31:R31"/>
    <mergeCell ref="T31:V31"/>
    <mergeCell ref="X31:Z31"/>
    <mergeCell ref="C28:E28"/>
    <mergeCell ref="G28:I28"/>
    <mergeCell ref="L28:N28"/>
    <mergeCell ref="P28:R28"/>
    <mergeCell ref="T28:V28"/>
    <mergeCell ref="X28:Z28"/>
    <mergeCell ref="X25:Z25"/>
    <mergeCell ref="C27:E27"/>
    <mergeCell ref="G27:I27"/>
    <mergeCell ref="L27:N27"/>
    <mergeCell ref="P27:R27"/>
    <mergeCell ref="T27:V27"/>
    <mergeCell ref="C25:E25"/>
    <mergeCell ref="G25:I25"/>
    <mergeCell ref="L25:N25"/>
    <mergeCell ref="P25:R25"/>
    <mergeCell ref="T25:V25"/>
    <mergeCell ref="X27:Z27"/>
    <mergeCell ref="P24:R24"/>
    <mergeCell ref="T24:V24"/>
    <mergeCell ref="X24:Z24"/>
    <mergeCell ref="P23:R23"/>
    <mergeCell ref="T23:V23"/>
    <mergeCell ref="X23:Z23"/>
    <mergeCell ref="A1:A2"/>
    <mergeCell ref="C23:E23"/>
    <mergeCell ref="G23:I23"/>
    <mergeCell ref="L23:N23"/>
    <mergeCell ref="C24:E24"/>
    <mergeCell ref="G24:I24"/>
    <mergeCell ref="L24:N24"/>
    <mergeCell ref="AC23:AE23"/>
    <mergeCell ref="AC24:AE24"/>
    <mergeCell ref="AC25:AE25"/>
    <mergeCell ref="AC27:AE27"/>
    <mergeCell ref="AC28:AE28"/>
    <mergeCell ref="AC31:AE31"/>
    <mergeCell ref="AC32:AE32"/>
    <mergeCell ref="AC33:AE33"/>
    <mergeCell ref="AC34:AE34"/>
    <mergeCell ref="AC35:AE35"/>
    <mergeCell ref="AC36:AE36"/>
    <mergeCell ref="AC37:AE37"/>
    <mergeCell ref="AC38:AE38"/>
    <mergeCell ref="AC39:AE39"/>
    <mergeCell ref="AC40:AE40"/>
    <mergeCell ref="AC41:AE41"/>
    <mergeCell ref="AC42:AE42"/>
    <mergeCell ref="AC43:AE43"/>
    <mergeCell ref="AC54:AE54"/>
    <mergeCell ref="AC55:AE55"/>
    <mergeCell ref="AC56:AE56"/>
    <mergeCell ref="AC57:AE57"/>
    <mergeCell ref="AC69:AE75"/>
    <mergeCell ref="AC44:AE44"/>
    <mergeCell ref="AC45:AE45"/>
    <mergeCell ref="AC46:AE46"/>
    <mergeCell ref="AC47:AE47"/>
    <mergeCell ref="AC48:AE48"/>
    <mergeCell ref="AC49:AE49"/>
    <mergeCell ref="AC51:AE51"/>
    <mergeCell ref="AC52:AE52"/>
    <mergeCell ref="AC53:AE53"/>
  </mergeCells>
  <dataValidations count="8">
    <dataValidation type="list" allowBlank="1" showInputMessage="1" showErrorMessage="1" sqref="G27:I27" xr:uid="{63606C12-0436-4FDE-B9D2-44991A2A27F0}">
      <formula1>_xlfn.IFS(C19="Renewable",(INDEX(RE,,MATCH(G24,REC,0))),C19="CSA",(INDEX(IMP_CSA,,MATCH(G24,IMP_CSAC,0))),C19="Forestry",(INDEX(AR,,MATCH(G24,ARC,0))),C19="AGR",(INDEX(AGR,,MATCH(G24,AGRC,0))),C19="Waste Management",(INDEX(WM,,MATCH(G24,WMC,0))))</formula1>
    </dataValidation>
    <dataValidation type="list" allowBlank="1" showInputMessage="1" showErrorMessage="1" sqref="X28:Z28 T28:V28 P28:R28 L28:N28 G28:I28 C28:E28 AC28:AE28" xr:uid="{2CCBC545-1AA2-4560-B1DC-F61CD960EA04}">
      <formula1>_xlfn.IFS($C$19="Renewable",(INDEX(SREI,,MATCH(C25,SRE,0))),$C$19="CSA",(INDEX(SCSAI,,MATCH(C25,SCSA,0))),$C$19="Forestry",(INDEX(SFI,,MATCH(C25,SF,0))),$C$19="AGR",(INDEX(SAGRI,,MATCH(C25,SAGR,0))),$C$19="Waste Management",(INDEX(SWM,,MATCH(C25,SWMI,0))))</formula1>
    </dataValidation>
    <dataValidation type="list" allowBlank="1" showInputMessage="1" showErrorMessage="1" sqref="C27:E27" xr:uid="{F3080C55-5BB4-4C7F-9FCA-A7CA02C7FF83}">
      <formula1>_xlfn.IFS(C19="Renewable",(INDEX(RE,,MATCH(C24,REC,0))),XFC19="CSA",(INDEX(IMP_CSA,,MATCH(C24,IMP_CSAC,0))),XFC19="Forestry",(INDEX(AR,,MATCH(C24,ARC,0))),XFC19="AGR",(INDEX(AGR,,MATCH(C24,AGRC,0))),XFC19="Waste Management",(INDEX(WM,,MATCH(C24,WMC,0))))</formula1>
    </dataValidation>
    <dataValidation type="list" allowBlank="1" showInputMessage="1" showErrorMessage="1" sqref="H4" xr:uid="{A5728EDE-74B4-4A02-A751-CDBB72FAFD17}">
      <formula1>#REF!</formula1>
    </dataValidation>
    <dataValidation type="list" allowBlank="1" showInputMessage="1" showErrorMessage="1" sqref="X27:Z27 AC27:AE27" xr:uid="{892B5411-E337-4682-A71E-52C1E45D9434}">
      <formula1>_xlfn.IFS(C19="Renewable",(INDEX(RE,,MATCH(X24,REC,0))),C19="CSA",(INDEX(IMP_CSA,,MATCH(X24,IMP_CSAC,0))),C19="Forestry",(INDEX(AR,,MATCH(X24,ARC,0))),C19="AGR",(INDEX(AGR,,MATCH(X24,AGRC,0))),C19="Waste Management",(INDEX(WM,,MATCH(X24,WMC,0))))</formula1>
    </dataValidation>
    <dataValidation type="list" allowBlank="1" showInputMessage="1" showErrorMessage="1" sqref="T27:V27" xr:uid="{FDD7EA1D-DC02-478D-9989-C373F3059E31}">
      <formula1>_xlfn.IFS(C19="Renewable",(INDEX(RE,,MATCH(T24,REC,0))),C19="CSA",(INDEX(IMP_CSA,,MATCH(T24,IMP_CSAC,0))),C19="Forestry",(INDEX(AR,,MATCH(T24,ARC,0))),C19="AGR",(INDEX(AGR,,MATCH(T24,AGRC,0))),C19="Waste Management",(INDEX(WM,,MATCH(T24,WMC,0))))</formula1>
    </dataValidation>
    <dataValidation type="list" allowBlank="1" showInputMessage="1" showErrorMessage="1" sqref="P27:R27" xr:uid="{12476518-F776-4E32-B7E0-45B5DAA8A433}">
      <formula1>_xlfn.IFS(C19="Renewable",(INDEX(RE,,MATCH(P24,REC,0))),C19="CSA",(INDEX(IMP_CSA,,MATCH(P24,IMP_CSAC,0))),C19="Forestry",(INDEX(AR,,MATCH(P24,ARC,0))),C19="AGR",(INDEX(AGR,,MATCH(P24,AGRC,0))),C19="Waste Management",(INDEX(WM,,MATCH(P24,WMC,0))))</formula1>
    </dataValidation>
    <dataValidation type="list" allowBlank="1" showInputMessage="1" showErrorMessage="1" sqref="L27:N27" xr:uid="{7CD0F3DC-4106-427C-A930-BE63DC29710C}">
      <formula1>_xlfn.IFS(C19="Renewable",(INDEX(RE,,MATCH(L24,REC,0))),C19="CSA",(INDEX(IMP_CSA,,MATCH(L24,IMP_CSAC,0))),C19="Forestry",(INDEX(AR,,MATCH(L24,ARC,0))),C19="AGR",(INDEX(AGR,,MATCH(L24,AGRC,0))),C19="Waste Management",(INDEX(WM,,MATCH(L24,WMC,0))))</formula1>
    </dataValidation>
  </dataValidations>
  <hyperlinks>
    <hyperlink ref="E19" location="Background!A3" display="&gt;&gt; Check the list of Technology types included in current version. " xr:uid="{E1300215-9382-441F-84ED-B47B97986DA9}"/>
    <hyperlink ref="E21" location="Background!L2" display="&gt;&gt; List of impact category" xr:uid="{6DD27F44-38CF-4919-ACC6-90E1BA059D1C}"/>
    <hyperlink ref="E20" location="Background!M3" display="&gt;&gt; SDGs" xr:uid="{47B9C1FC-2643-4F28-8D49-8C867ECDBCD6}"/>
    <hyperlink ref="C29" location="Mapping!AA1" display="&gt;&gt; List of all monitoring indicators" xr:uid="{28ADDDC7-6F86-433C-BA45-7825856C7D20}"/>
    <hyperlink ref="G29" location="Mapping!AA1" display="&gt;&gt; List of all monitoring indicators" xr:uid="{31E77DC1-D4A4-42CD-85C3-22E3997A734A}"/>
    <hyperlink ref="L29" location="Mapping!AA1" display="&gt;&gt; List of all monitoring indicators" xr:uid="{A8E108BC-0F6A-4030-9694-F1488FF71C62}"/>
    <hyperlink ref="P29" location="Mapping!AA1" display="&gt;&gt; List of all monitoring indicators" xr:uid="{F791834C-7F39-4D55-BCC0-0580E141C06B}"/>
    <hyperlink ref="T29" location="Mapping!AA1" display="&gt;&gt; List of all monitoring indicators" xr:uid="{FA06A354-F5D2-43D3-B0C5-D2D1A0E7FCE4}"/>
    <hyperlink ref="X29" location="Mapping!AA1" display="&gt;&gt; List of all monitoring indicators" xr:uid="{F6DEACDB-5ED2-43ED-9E06-112BF5D52F64}"/>
    <hyperlink ref="A37" location="BA!R3" display="For more details please refer to BA worksheet" xr:uid="{BA633C3B-1FC3-431B-B3AD-996DF30C1827}"/>
    <hyperlink ref="A51:A57" location="'Impact assessment'!A24" display="&gt;&gt;Copy and paste information from step 4 table, as needed." xr:uid="{C4912629-9595-4715-9DD2-9C51A8C6CAE8}"/>
    <hyperlink ref="AC29" location="Mapping!AA1" display="&gt;&gt; List of all monitoring indicators" xr:uid="{74F3928E-7CD6-544B-B95F-FE7E62B3E1FA}"/>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C21:C22</xm:sqref>
        </x14:dataValidation>
        <x14:dataValidation type="list" allowBlank="1" showInputMessage="1" showErrorMessage="1" xr:uid="{A1997F1E-2C08-4BDD-8586-E06837BA07B4}">
          <x14:formula1>
            <xm:f>Background!$L$5:$L$29</xm:f>
          </x14:formula1>
          <xm:sqref>X24 T24 P24 L24 C24 G24 AC24</xm:sqref>
        </x14:dataValidation>
        <x14:dataValidation type="list" allowBlank="1" showInputMessage="1" showErrorMessage="1" xr:uid="{9049F1F5-C613-418D-B2D8-EDFFB4540F5D}">
          <x14:formula1>
            <xm:f>Background!$N$5:$N$24</xm:f>
          </x14:formula1>
          <xm:sqref>X25 T25 P25 L25 C25 G25 AC25</xm:sqref>
        </x14:dataValidation>
        <x14:dataValidation type="list" allowBlank="1" showInputMessage="1" showErrorMessage="1" xr:uid="{FBBC911E-D1BC-43CA-A142-A4DBCA32E0F9}">
          <x14:formula1>
            <xm:f>Background!$B$4:$F$4</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4257812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V9" sqref="V9"/>
    </sheetView>
  </sheetViews>
  <sheetFormatPr defaultColWidth="12.42578125" defaultRowHeight="11.25" outlineLevelRow="1"/>
  <cols>
    <col min="1" max="1" width="50.4257812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42578125" style="103" customWidth="1"/>
    <col min="26" max="26" width="10.140625" style="103" customWidth="1"/>
    <col min="27" max="27" width="17.42578125" style="119" customWidth="1"/>
    <col min="28" max="28" width="51.140625" style="119" customWidth="1"/>
    <col min="29" max="29" width="34.42578125" style="119" customWidth="1"/>
    <col min="30" max="30" width="37.42578125" style="119" customWidth="1"/>
    <col min="31" max="31" width="19.42578125" style="119" customWidth="1"/>
    <col min="32" max="32" width="48.42578125" style="119" customWidth="1"/>
    <col min="33" max="44" width="12.42578125" style="103" customWidth="1"/>
    <col min="45" max="45" width="12.42578125" style="103"/>
    <col min="46" max="49" width="12.42578125" style="103" customWidth="1"/>
    <col min="50" max="51" width="19.42578125" style="103" customWidth="1"/>
    <col min="52" max="52" width="33.42578125" style="103" customWidth="1"/>
    <col min="53" max="53" width="23.42578125" style="103" customWidth="1"/>
    <col min="54" max="54" width="22.42578125" style="103" customWidth="1"/>
    <col min="55" max="55" width="33.42578125" style="103" customWidth="1"/>
    <col min="56" max="56" width="30.42578125" style="103" customWidth="1"/>
    <col min="57" max="57" width="40.42578125" style="103" customWidth="1"/>
    <col min="58" max="58" width="43.42578125" style="103" customWidth="1"/>
    <col min="59" max="59" width="28" style="103" customWidth="1"/>
    <col min="60" max="60" width="43" style="103" customWidth="1"/>
    <col min="61" max="61" width="48.42578125" style="103" customWidth="1"/>
    <col min="62" max="62" width="21.42578125" style="103" customWidth="1"/>
    <col min="63" max="63" width="23.42578125" style="103" customWidth="1"/>
    <col min="64" max="64" width="19.42578125" style="103" customWidth="1"/>
    <col min="65" max="65" width="48" style="103" customWidth="1"/>
    <col min="66" max="66" width="32.42578125" style="103" customWidth="1"/>
    <col min="67" max="67" width="12.42578125" style="103" customWidth="1"/>
    <col min="68" max="16384" width="12.42578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2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81.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2.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6.2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2.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6.2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6.2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2.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N1" zoomScale="85" zoomScaleNormal="85" workbookViewId="0">
      <pane ySplit="3" topLeftCell="A17" activePane="bottomLeft" state="frozen"/>
      <selection pane="bottomLeft" activeCell="Q19" sqref="Q19"/>
    </sheetView>
  </sheetViews>
  <sheetFormatPr defaultColWidth="9.140625" defaultRowHeight="12.75"/>
  <cols>
    <col min="1" max="9" width="12.42578125" style="4" customWidth="1"/>
    <col min="10" max="11" width="14" style="2" customWidth="1"/>
    <col min="12" max="13" width="24.42578125" style="1" customWidth="1"/>
    <col min="14" max="14" width="49.42578125" style="1" customWidth="1"/>
    <col min="15" max="15" width="22.140625" style="4" customWidth="1"/>
    <col min="16" max="16" width="33.42578125" style="6" customWidth="1"/>
    <col min="17" max="17" width="63.42578125" style="4" customWidth="1"/>
    <col min="18" max="18" width="55.4257812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89.2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78.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0.2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0.2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0.2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3.75">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6.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95.2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45.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1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30.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42578125" style="8" customWidth="1"/>
    <col min="2" max="2" width="54.42578125" style="46" customWidth="1"/>
    <col min="3" max="3" width="32.42578125" style="8" customWidth="1"/>
    <col min="4" max="4" width="36.425781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96" t="s">
        <v>856</v>
      </c>
      <c r="D6" s="296" t="s">
        <v>857</v>
      </c>
    </row>
    <row r="7" spans="1:4" ht="51">
      <c r="A7" s="45" t="s">
        <v>858</v>
      </c>
      <c r="B7" s="44" t="s">
        <v>859</v>
      </c>
      <c r="C7" s="296"/>
      <c r="D7" s="296"/>
    </row>
    <row r="8" spans="1:4" ht="38.25">
      <c r="B8" s="44" t="s">
        <v>860</v>
      </c>
      <c r="C8" s="296"/>
      <c r="D8" s="296"/>
    </row>
    <row r="9" spans="1:4" ht="38.25">
      <c r="B9" s="44" t="s">
        <v>861</v>
      </c>
      <c r="C9" s="296"/>
      <c r="D9" s="296"/>
    </row>
    <row r="10" spans="1:4" ht="38.25" customHeight="1">
      <c r="B10" s="44" t="s">
        <v>862</v>
      </c>
      <c r="C10" s="1" t="s">
        <v>863</v>
      </c>
      <c r="D10" s="296"/>
    </row>
    <row r="12" spans="1:4">
      <c r="B12" s="44" t="s">
        <v>864</v>
      </c>
      <c r="D12" s="48"/>
    </row>
    <row r="13" spans="1:4" ht="38.25">
      <c r="B13" s="44" t="s">
        <v>865</v>
      </c>
      <c r="C13" s="296" t="s">
        <v>866</v>
      </c>
      <c r="D13" s="297" t="s">
        <v>867</v>
      </c>
    </row>
    <row r="14" spans="1:4" ht="38.25">
      <c r="B14" s="44" t="s">
        <v>868</v>
      </c>
      <c r="C14" s="296"/>
      <c r="D14" s="297"/>
    </row>
    <row r="15" spans="1:4" ht="51">
      <c r="B15" s="44" t="s">
        <v>869</v>
      </c>
      <c r="C15" s="296"/>
      <c r="D15" s="297"/>
    </row>
    <row r="16" spans="1:4" ht="38.25">
      <c r="B16" s="44" t="s">
        <v>870</v>
      </c>
      <c r="C16" s="296"/>
      <c r="D16" s="297"/>
    </row>
    <row r="17" spans="2:4">
      <c r="B17" s="44"/>
      <c r="D17" s="48"/>
    </row>
    <row r="18" spans="2:4">
      <c r="B18" s="44" t="s">
        <v>871</v>
      </c>
      <c r="D18" s="48"/>
    </row>
    <row r="19" spans="2:4" ht="38.25">
      <c r="B19" s="44" t="s">
        <v>872</v>
      </c>
      <c r="D19" s="297" t="s">
        <v>867</v>
      </c>
    </row>
    <row r="20" spans="2:4" ht="38.25">
      <c r="B20" s="44" t="s">
        <v>873</v>
      </c>
      <c r="C20" s="46" t="s">
        <v>874</v>
      </c>
      <c r="D20" s="297"/>
    </row>
    <row r="21" spans="2:4" ht="51">
      <c r="B21" s="44" t="s">
        <v>875</v>
      </c>
      <c r="C21" s="46" t="s">
        <v>876</v>
      </c>
      <c r="D21" s="297"/>
    </row>
    <row r="22" spans="2:4" ht="51">
      <c r="B22" s="44" t="s">
        <v>877</v>
      </c>
      <c r="C22" s="46" t="s">
        <v>878</v>
      </c>
      <c r="D22" s="297"/>
    </row>
    <row r="23" spans="2:4">
      <c r="B23" s="43"/>
      <c r="D23" s="48"/>
    </row>
    <row r="24" spans="2:4">
      <c r="B24" s="44" t="s">
        <v>879</v>
      </c>
      <c r="D24" s="48"/>
    </row>
    <row r="25" spans="2:4" ht="51" customHeight="1">
      <c r="B25" s="44" t="s">
        <v>880</v>
      </c>
      <c r="C25" s="295" t="s">
        <v>881</v>
      </c>
      <c r="D25" s="295" t="s">
        <v>882</v>
      </c>
    </row>
    <row r="26" spans="2:4" ht="38.25">
      <c r="B26" s="44" t="s">
        <v>883</v>
      </c>
      <c r="C26" s="295"/>
      <c r="D26" s="295"/>
    </row>
    <row r="27" spans="2:4" ht="38.25">
      <c r="B27" s="44" t="s">
        <v>884</v>
      </c>
      <c r="C27" s="295"/>
      <c r="D27" s="295"/>
    </row>
    <row r="28" spans="2:4" ht="38.25">
      <c r="B28" s="44" t="s">
        <v>885</v>
      </c>
      <c r="C28" s="295"/>
      <c r="D28" s="295"/>
    </row>
    <row r="29" spans="2:4" ht="51">
      <c r="B29" s="44" t="s">
        <v>886</v>
      </c>
      <c r="C29" s="295"/>
      <c r="D29" s="295"/>
    </row>
    <row r="30" spans="2:4" ht="51">
      <c r="B30" s="44" t="s">
        <v>887</v>
      </c>
      <c r="C30" s="295"/>
      <c r="D30" s="295"/>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4257812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L107" workbookViewId="0">
      <selection activeCell="S154" sqref="S154"/>
    </sheetView>
  </sheetViews>
  <sheetFormatPr defaultColWidth="9.140625" defaultRowHeight="12.75"/>
  <cols>
    <col min="1" max="1" width="15" style="58" customWidth="1"/>
    <col min="2" max="9" width="17.42578125" style="8" customWidth="1"/>
    <col min="10"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42578125" style="8" customWidth="1"/>
    <col min="21" max="24" width="19.4257812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8" t="s">
        <v>987</v>
      </c>
      <c r="D41" s="298"/>
      <c r="E41" s="298"/>
      <c r="F41" s="298"/>
      <c r="G41" s="298"/>
      <c r="H41" s="298"/>
      <c r="I41" s="298"/>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42578125" style="8" customWidth="1"/>
    <col min="4" max="4" width="27.42578125" style="8" customWidth="1"/>
    <col min="5" max="5" width="25.42578125" style="8" customWidth="1"/>
    <col min="6" max="6" width="3.42578125" style="14" customWidth="1"/>
    <col min="7" max="9" width="25.42578125" style="8" customWidth="1"/>
    <col min="10" max="10" width="3.42578125" style="8" customWidth="1"/>
    <col min="11" max="13" width="25.42578125" style="8" customWidth="1"/>
    <col min="14" max="14" width="3.42578125" style="8" customWidth="1"/>
    <col min="15" max="17" width="25.42578125" style="8" customWidth="1"/>
    <col min="18" max="18" width="3.42578125" style="8" customWidth="1"/>
    <col min="19" max="21" width="25.42578125" style="8" customWidth="1"/>
    <col min="22" max="22" width="3.42578125" style="8" customWidth="1"/>
    <col min="23" max="25" width="25.42578125" style="8" customWidth="1"/>
    <col min="26" max="26" width="3.42578125" style="8" customWidth="1"/>
    <col min="27" max="29" width="25.42578125" style="8" customWidth="1"/>
    <col min="30" max="30" width="3.42578125" style="8" customWidth="1"/>
    <col min="31" max="33" width="25.42578125" style="8" customWidth="1"/>
    <col min="34" max="34" width="3.42578125" style="8" customWidth="1"/>
    <col min="35" max="37" width="25.42578125" style="8" customWidth="1"/>
    <col min="38" max="38" width="3.42578125" style="8" customWidth="1"/>
    <col min="39" max="41" width="25.42578125" style="8" customWidth="1"/>
    <col min="42" max="55" width="9.140625" style="14"/>
    <col min="56" max="16384" width="9.140625" style="8"/>
  </cols>
  <sheetData>
    <row r="1" spans="1:5" s="14" customFormat="1" ht="12.75" customHeight="1">
      <c r="A1" s="300" t="s">
        <v>9</v>
      </c>
      <c r="B1" s="59"/>
      <c r="C1" s="148"/>
      <c r="D1" s="148"/>
      <c r="E1" s="149"/>
    </row>
    <row r="2" spans="1:5" s="14" customFormat="1" ht="15.75">
      <c r="A2" s="300"/>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7" t="s">
        <v>5</v>
      </c>
      <c r="B20" s="11" t="s">
        <v>38</v>
      </c>
      <c r="C20" s="88" t="s">
        <v>39</v>
      </c>
      <c r="E20" s="94" t="s">
        <v>40</v>
      </c>
      <c r="O20" s="57"/>
    </row>
    <row r="21" spans="1:41 16384:16384" s="14" customFormat="1">
      <c r="A21" s="337"/>
      <c r="B21" s="17"/>
    </row>
    <row r="22" spans="1:41 16384:16384">
      <c r="A22" s="337"/>
      <c r="C22" s="331" t="s">
        <v>41</v>
      </c>
      <c r="D22" s="332"/>
      <c r="E22" s="333"/>
      <c r="G22" s="325" t="s">
        <v>42</v>
      </c>
      <c r="H22" s="326"/>
      <c r="I22" s="327"/>
      <c r="K22" s="325" t="s">
        <v>42</v>
      </c>
      <c r="L22" s="326"/>
      <c r="M22" s="327"/>
      <c r="O22" s="325" t="s">
        <v>42</v>
      </c>
      <c r="P22" s="326"/>
      <c r="Q22" s="327"/>
      <c r="S22" s="325" t="s">
        <v>42</v>
      </c>
      <c r="T22" s="326"/>
      <c r="U22" s="327"/>
      <c r="W22" s="325" t="s">
        <v>42</v>
      </c>
      <c r="X22" s="326"/>
      <c r="Y22" s="327"/>
      <c r="AA22" s="325" t="s">
        <v>42</v>
      </c>
      <c r="AB22" s="326"/>
      <c r="AC22" s="327"/>
      <c r="AE22" s="325" t="s">
        <v>42</v>
      </c>
      <c r="AF22" s="326"/>
      <c r="AG22" s="327"/>
      <c r="AI22" s="325" t="s">
        <v>42</v>
      </c>
      <c r="AJ22" s="326"/>
      <c r="AK22" s="327"/>
      <c r="AM22" s="325" t="s">
        <v>42</v>
      </c>
      <c r="AN22" s="326"/>
      <c r="AO22" s="327"/>
    </row>
    <row r="23" spans="1:41 16384:16384">
      <c r="A23" s="337"/>
      <c r="B23" s="150" t="str">
        <f>IF(C20="Start with impact category","Select Impact category &gt;&gt;","")</f>
        <v/>
      </c>
      <c r="C23" s="310"/>
      <c r="D23" s="311"/>
      <c r="E23" s="312"/>
      <c r="F23" s="101" t="str">
        <f>IF($B$23="Select Impact category &gt;&gt;", "&gt;&gt;","")</f>
        <v/>
      </c>
      <c r="G23" s="310"/>
      <c r="H23" s="311"/>
      <c r="I23" s="312"/>
      <c r="J23" s="101" t="str">
        <f>IF($B$23="Select Impact category &gt;&gt;", "&gt;&gt;","")</f>
        <v/>
      </c>
      <c r="K23" s="310"/>
      <c r="L23" s="311"/>
      <c r="M23" s="312"/>
      <c r="N23" s="101" t="str">
        <f>IF($B$23="Select Impact category &gt;&gt;", "&gt;&gt;","")</f>
        <v/>
      </c>
      <c r="O23" s="310"/>
      <c r="P23" s="311"/>
      <c r="Q23" s="312"/>
      <c r="R23" s="101" t="str">
        <f>IF($B$23="Select Impact category &gt;&gt;", "&gt;&gt;","")</f>
        <v/>
      </c>
      <c r="S23" s="310"/>
      <c r="T23" s="311"/>
      <c r="U23" s="312"/>
      <c r="V23" s="101" t="str">
        <f>IF($B$23="Select Impact category &gt;&gt;", "&gt;&gt;","")</f>
        <v/>
      </c>
      <c r="W23" s="310"/>
      <c r="X23" s="311"/>
      <c r="Y23" s="312"/>
      <c r="Z23" s="101" t="str">
        <f>IF($B$23="Select Impact category &gt;&gt;", "&gt;&gt;","")</f>
        <v/>
      </c>
      <c r="AA23" s="310"/>
      <c r="AB23" s="311"/>
      <c r="AC23" s="312"/>
      <c r="AD23" s="101" t="str">
        <f>IF($B$23="Select Impact category &gt;&gt;", "&gt;&gt;","")</f>
        <v/>
      </c>
      <c r="AE23" s="310"/>
      <c r="AF23" s="311"/>
      <c r="AG23" s="312"/>
      <c r="AH23" s="101" t="str">
        <f>IF($B$23="Select Impact category &gt;&gt;", "&gt;&gt;","")</f>
        <v/>
      </c>
      <c r="AI23" s="310"/>
      <c r="AJ23" s="311"/>
      <c r="AK23" s="312"/>
      <c r="AL23" s="101" t="str">
        <f>IF($B$23="Select Impact category &gt;&gt;", "&gt;&gt;","")</f>
        <v/>
      </c>
      <c r="AM23" s="310"/>
      <c r="AN23" s="311"/>
      <c r="AO23" s="312"/>
    </row>
    <row r="24" spans="1:41 16384:16384" ht="12.75" customHeight="1">
      <c r="A24" s="337"/>
      <c r="B24" s="150" t="str">
        <f>IF(C20="Start with SDG","Select SDG &gt;&gt;","")</f>
        <v>Select SDG &gt;&gt;</v>
      </c>
      <c r="C24" s="307" t="s">
        <v>129</v>
      </c>
      <c r="D24" s="308"/>
      <c r="E24" s="309"/>
      <c r="F24" s="101" t="str">
        <f>IF($B$24="Select SDG &gt;&gt;","&gt;&gt;","")</f>
        <v>&gt;&gt;</v>
      </c>
      <c r="G24" s="307" t="s">
        <v>122</v>
      </c>
      <c r="H24" s="308"/>
      <c r="I24" s="309"/>
      <c r="J24" s="101" t="str">
        <f>IF($B$24="Select SDG &gt;&gt;","&gt;&gt;","")</f>
        <v>&gt;&gt;</v>
      </c>
      <c r="K24" s="307" t="s">
        <v>302</v>
      </c>
      <c r="L24" s="308"/>
      <c r="M24" s="309"/>
      <c r="N24" s="101" t="str">
        <f>IF($B$24="Select SDG &gt;&gt;","&gt;&gt;","")</f>
        <v>&gt;&gt;</v>
      </c>
      <c r="O24" s="307" t="s">
        <v>124</v>
      </c>
      <c r="P24" s="308"/>
      <c r="Q24" s="309"/>
      <c r="R24" s="101" t="str">
        <f>IF($B$24="Select SDG &gt;&gt;","&gt;&gt;","")</f>
        <v>&gt;&gt;</v>
      </c>
      <c r="S24" s="307" t="s">
        <v>124</v>
      </c>
      <c r="T24" s="308"/>
      <c r="U24" s="309"/>
      <c r="V24" s="101" t="str">
        <f>IF($B$24="Select SDG &gt;&gt;","&gt;&gt;","")</f>
        <v>&gt;&gt;</v>
      </c>
      <c r="W24" s="307"/>
      <c r="X24" s="308"/>
      <c r="Y24" s="309"/>
      <c r="Z24" s="101" t="str">
        <f>IF($B$24="Select SDG &gt;&gt;","&gt;&gt;","")</f>
        <v>&gt;&gt;</v>
      </c>
      <c r="AA24" s="307"/>
      <c r="AB24" s="308"/>
      <c r="AC24" s="309"/>
      <c r="AD24" s="101" t="str">
        <f>IF($B$24="Select SDG &gt;&gt;","&gt;&gt;","")</f>
        <v>&gt;&gt;</v>
      </c>
      <c r="AE24" s="307"/>
      <c r="AF24" s="308"/>
      <c r="AG24" s="309"/>
      <c r="AH24" s="101" t="str">
        <f>IF($B$24="Select SDG &gt;&gt;","&gt;&gt;","")</f>
        <v>&gt;&gt;</v>
      </c>
      <c r="AI24" s="307"/>
      <c r="AJ24" s="308"/>
      <c r="AK24" s="309"/>
      <c r="AL24" s="101" t="str">
        <f>IF($B$24="Select SDG &gt;&gt;","&gt;&gt;","")</f>
        <v>&gt;&gt;</v>
      </c>
      <c r="AM24" s="307"/>
      <c r="AN24" s="308"/>
      <c r="AO24" s="30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3"/>
      <c r="D26" s="314"/>
      <c r="E26" s="315"/>
      <c r="F26" s="101" t="str">
        <f>IF($B$26="Select Monitoring indicator &gt;&gt;", "&gt;&gt;","")</f>
        <v/>
      </c>
      <c r="G26" s="313"/>
      <c r="H26" s="314"/>
      <c r="I26" s="315"/>
      <c r="J26" s="101" t="str">
        <f>IF($B$26="Select Monitoring indicator &gt;&gt;","&gt;&gt;","")</f>
        <v/>
      </c>
      <c r="K26" s="313"/>
      <c r="L26" s="314"/>
      <c r="M26" s="315"/>
      <c r="N26" s="101" t="str">
        <f>IF($B$26="Select Monitoring indicator &gt;&gt;","&gt;&gt;","")</f>
        <v/>
      </c>
      <c r="O26" s="313"/>
      <c r="P26" s="314"/>
      <c r="Q26" s="315"/>
      <c r="R26" s="101" t="str">
        <f>IF($B$26="Select Monitoring indicator &gt;&gt;","&gt;&gt;","")</f>
        <v/>
      </c>
      <c r="S26" s="313"/>
      <c r="T26" s="314"/>
      <c r="U26" s="315"/>
      <c r="V26" s="101" t="str">
        <f>IF($B$26="Select Monitoring indicator &gt;&gt;","&gt;&gt;","")</f>
        <v/>
      </c>
      <c r="W26" s="313"/>
      <c r="X26" s="314"/>
      <c r="Y26" s="315"/>
      <c r="Z26" s="101" t="str">
        <f>IF($B$26="Select Monitoring indicator &gt;&gt;","&gt;&gt;","")</f>
        <v/>
      </c>
      <c r="AA26" s="313"/>
      <c r="AB26" s="314"/>
      <c r="AC26" s="315"/>
      <c r="AD26" s="101" t="str">
        <f>IF($B$26="Select Monitoring indicator &gt;&gt;","&gt;&gt;","")</f>
        <v/>
      </c>
      <c r="AE26" s="313"/>
      <c r="AF26" s="314"/>
      <c r="AG26" s="315"/>
      <c r="AH26" s="101" t="str">
        <f>IF($B$26="Select Monitoring indicator &gt;&gt;","&gt;&gt;","")</f>
        <v/>
      </c>
      <c r="AI26" s="313"/>
      <c r="AJ26" s="314"/>
      <c r="AK26" s="315"/>
      <c r="AL26" s="101" t="str">
        <f>IF($B$26="Select Monitoring indicator &gt;&gt;","&gt;&gt;","")</f>
        <v/>
      </c>
      <c r="AM26" s="313"/>
      <c r="AN26" s="314"/>
      <c r="AO26" s="315"/>
    </row>
    <row r="27" spans="1:41 16384:16384" ht="12.75" customHeight="1">
      <c r="B27" s="151" t="str">
        <f>IF(C24&lt;&gt;"","Select Monitoring indicator &gt;&gt;","")</f>
        <v>Select Monitoring indicator &gt;&gt;</v>
      </c>
      <c r="C27" s="313" t="s">
        <v>218</v>
      </c>
      <c r="D27" s="314"/>
      <c r="E27" s="315"/>
      <c r="F27" s="101" t="str">
        <f>IF($B$27="Select Monitoring indicator &gt;&gt;","&gt;&gt;","")</f>
        <v>&gt;&gt;</v>
      </c>
      <c r="G27" s="313" t="s">
        <v>1060</v>
      </c>
      <c r="H27" s="314"/>
      <c r="I27" s="315"/>
      <c r="J27" s="101" t="str">
        <f>IF($B$27="Select Monitoring indicator &gt;&gt;","&gt;&gt;","")</f>
        <v>&gt;&gt;</v>
      </c>
      <c r="K27" s="313" t="s">
        <v>330</v>
      </c>
      <c r="L27" s="314"/>
      <c r="M27" s="315"/>
      <c r="N27" s="101" t="str">
        <f>IF($B$27="Select Monitoring indicator &gt;&gt;","&gt;&gt;","")</f>
        <v>&gt;&gt;</v>
      </c>
      <c r="O27" s="313" t="s">
        <v>273</v>
      </c>
      <c r="P27" s="314"/>
      <c r="Q27" s="315"/>
      <c r="R27" s="101" t="str">
        <f>IF($B$27="Select Monitoring indicator &gt;&gt;","&gt;&gt;","")</f>
        <v>&gt;&gt;</v>
      </c>
      <c r="S27" s="313"/>
      <c r="T27" s="314"/>
      <c r="U27" s="315"/>
      <c r="V27" s="101" t="str">
        <f>IF($B$27="Select Monitoring indicator &gt;&gt;","&gt;&gt;","")</f>
        <v>&gt;&gt;</v>
      </c>
      <c r="W27" s="313"/>
      <c r="X27" s="314"/>
      <c r="Y27" s="315"/>
      <c r="Z27" s="101" t="str">
        <f>IF($B$27="Select Monitoring indicator &gt;&gt;","&gt;&gt;","")</f>
        <v>&gt;&gt;</v>
      </c>
      <c r="AA27" s="313"/>
      <c r="AB27" s="314"/>
      <c r="AC27" s="315"/>
      <c r="AD27" s="101" t="str">
        <f>IF($B$27="Select Monitoring indicator &gt;&gt;","&gt;&gt;","")</f>
        <v>&gt;&gt;</v>
      </c>
      <c r="AE27" s="313"/>
      <c r="AF27" s="314"/>
      <c r="AG27" s="315"/>
      <c r="AH27" s="101" t="str">
        <f>IF($B$27="Select Monitoring indicator &gt;&gt;","&gt;&gt;","")</f>
        <v>&gt;&gt;</v>
      </c>
      <c r="AI27" s="313"/>
      <c r="AJ27" s="314"/>
      <c r="AK27" s="315"/>
      <c r="AL27" s="101" t="str">
        <f>IF($B$27="Select Monitoring indicator &gt;&gt;","&gt;&gt;","")</f>
        <v>&gt;&gt;</v>
      </c>
      <c r="AM27" s="313"/>
      <c r="AN27" s="314"/>
      <c r="AO27" s="315"/>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5" t="str" cm="1">
        <f t="array" ref="C30">IFERROR(_xlfn.IFS(C23&lt;&gt;"",IFERROR(INDEX(BA!$J$4:$J$952,MATCH(C26,BA!$P$4:$P$952,0)),""),C24&lt;&gt;"",IFERROR(INDEX(BA!$J$4:$J$952,MATCH(C27,BA!$P$4:$P$952,0)),"")),"")</f>
        <v>GSDM-I13.2.1</v>
      </c>
      <c r="D30" s="297"/>
      <c r="E30" s="306"/>
      <c r="G30" s="305" t="str" cm="1">
        <f t="array" ref="G30">IFERROR(_xlfn.IFS(G23&lt;&gt;"",IFERROR(INDEX(BA!$J$4:$J$952,MATCH(G26,BA!$P$4:$P$952,0)),""),G24&lt;&gt;"",IFERROR(INDEX(BA!$J$4:$J$952,MATCH(G27,BA!$P$4:$P$952,0)),"")),"")</f>
        <v>GSDG-I6.3.1</v>
      </c>
      <c r="H30" s="297"/>
      <c r="I30" s="306"/>
      <c r="K30" s="305" t="str" cm="1">
        <f t="array" ref="K30">IFERROR(_xlfn.IFS(K23&lt;&gt;"",IFERROR(INDEX(BA!$J$4:$J$952,MATCH(K26,BA!$P$4:$P$952,0)),""),K24&lt;&gt;"",IFERROR(INDEX(BA!$J$4:$J$952,MATCH(K27,BA!$P$4:$P$952,0)),"")),"")</f>
        <v>GSDM-I5.5.1</v>
      </c>
      <c r="L30" s="297"/>
      <c r="M30" s="306"/>
      <c r="O30" s="305" t="str" cm="1">
        <f t="array" ref="O30">IFERROR(_xlfn.IFS(O23&lt;&gt;"",IFERROR(INDEX(BA!$J$4:$J$952,MATCH(O26,BA!$P$4:$P$952,0)),""),O24&lt;&gt;"",IFERROR(INDEX(BA!$J$4:$J$952,MATCH(O27,BA!$P$4:$P$952,0)),"")),"")</f>
        <v>GSDM-I8.5.1</v>
      </c>
      <c r="P30" s="297"/>
      <c r="Q30" s="306"/>
      <c r="S30" s="305" t="str" cm="1">
        <f t="array" ref="S30">IFERROR(_xlfn.IFS(S23&lt;&gt;"",IFERROR(INDEX(BA!$J$4:$J$952,MATCH(S26,BA!$P$4:$P$952,0)),""),S24&lt;&gt;"",IFERROR(INDEX(BA!$J$4:$J$952,MATCH(S27,BA!$P$4:$P$952,0)),"")),"")</f>
        <v/>
      </c>
      <c r="T30" s="297"/>
      <c r="U30" s="306"/>
      <c r="W30" s="305" t="str" cm="1">
        <f t="array" ref="W30">IFERROR(_xlfn.IFS(W23&lt;&gt;"",IFERROR(INDEX(BA!$J$4:$J$952,MATCH(W26,BA!$P$4:$P$952,0)),""),W24&lt;&gt;"",IFERROR(INDEX(BA!$J$4:$J$952,MATCH(W27,BA!$P$4:$P$952,0)),"")),"")</f>
        <v/>
      </c>
      <c r="X30" s="297"/>
      <c r="Y30" s="306"/>
      <c r="AA30" s="305" t="str" cm="1">
        <f t="array" ref="AA30">IFERROR(_xlfn.IFS(AA23&lt;&gt;"",IFERROR(INDEX(BA!$J$4:$J$952,MATCH(AA26,BA!$P$4:$P$952,0)),""),AA24&lt;&gt;"",IFERROR(INDEX(BA!$J$4:$J$952,MATCH(AA27,BA!$P$4:$P$952,0)),"")),"")</f>
        <v/>
      </c>
      <c r="AB30" s="297"/>
      <c r="AC30" s="306"/>
      <c r="AE30" s="305" t="str" cm="1">
        <f t="array" ref="AE30">IFERROR(_xlfn.IFS(AE23&lt;&gt;"",IFERROR(INDEX(BA!$J$4:$J$952,MATCH(AE26,BA!$P$4:$P$952,0)),""),AE24&lt;&gt;"",IFERROR(INDEX(BA!$J$4:$J$952,MATCH(AE27,BA!$P$4:$P$952,0)),"")),"")</f>
        <v/>
      </c>
      <c r="AF30" s="297"/>
      <c r="AG30" s="306"/>
      <c r="AI30" s="305" t="str" cm="1">
        <f t="array" ref="AI30">IFERROR(_xlfn.IFS(AI23&lt;&gt;"",IFERROR(INDEX(BA!$J$4:$J$952,MATCH(AI26,BA!$P$4:$P$952,0)),""),AI24&lt;&gt;"",IFERROR(INDEX(BA!$J$4:$J$952,MATCH(AI27,BA!$P$4:$P$952,0)),"")),"")</f>
        <v/>
      </c>
      <c r="AJ30" s="297"/>
      <c r="AK30" s="306"/>
      <c r="AM30" s="305" t="str" cm="1">
        <f t="array" ref="AM30">IFERROR(_xlfn.IFS(AM23&lt;&gt;"",IFERROR(INDEX(BA!$J$4:$J$952,MATCH(AM26,BA!$P$4:$P$952,0)),""),AM24&lt;&gt;"",IFERROR(INDEX(BA!$J$4:$J$952,MATCH(AM27,BA!$P$4:$P$952,0)),"")),"")</f>
        <v/>
      </c>
      <c r="AN30" s="297"/>
      <c r="AO30" s="306"/>
    </row>
    <row r="31" spans="1:41 16384:16384">
      <c r="A31" s="14"/>
      <c r="B31" s="90" t="s">
        <v>50</v>
      </c>
      <c r="C31" s="305" t="str">
        <f>IFERROR(INDEX(BA!$O$4:$O$952,MATCH(C30,BA!$J$4:$J$952,0)),"")</f>
        <v xml:space="preserve">Reduction in GHGs emissions </v>
      </c>
      <c r="D31" s="297"/>
      <c r="E31" s="306"/>
      <c r="G31" s="305" t="str">
        <f>IFERROR(INDEX(BA!$O$4:$O$952,MATCH(G30,BA!$J$4:$J$952,0)),"")</f>
        <v>Discharging wastewater safely</v>
      </c>
      <c r="H31" s="297"/>
      <c r="I31" s="306"/>
      <c r="K31" s="305" t="str">
        <f>IFERROR(INDEX(BA!$O$4:$O$952,MATCH(K30,BA!$J$4:$J$952,0)),"")</f>
        <v xml:space="preserve">Women empowerment and gender equality </v>
      </c>
      <c r="L31" s="297"/>
      <c r="M31" s="306"/>
      <c r="O31" s="305" t="str">
        <f>IFERROR(INDEX(BA!$O$4:$O$952,MATCH(O30,BA!$J$4:$J$952,0)),"")</f>
        <v>Increased employment opportunities</v>
      </c>
      <c r="P31" s="297"/>
      <c r="Q31" s="306"/>
      <c r="S31" s="305" t="str">
        <f>IFERROR(INDEX(BA!$O$4:$O$952,MATCH(S30,BA!$J$4:$J$952,0)),"")</f>
        <v/>
      </c>
      <c r="T31" s="297"/>
      <c r="U31" s="306"/>
      <c r="W31" s="305" t="str">
        <f>IFERROR(INDEX(BA!$O$4:$O$952,MATCH(W30,BA!$J$4:$J$952,0)),"")</f>
        <v/>
      </c>
      <c r="X31" s="297"/>
      <c r="Y31" s="306"/>
      <c r="AA31" s="305" t="str">
        <f>IFERROR(INDEX(BA!$O$4:$O$952,MATCH(AA30,BA!$J$4:$J$952,0)),"")</f>
        <v/>
      </c>
      <c r="AB31" s="297"/>
      <c r="AC31" s="306"/>
      <c r="AE31" s="305" t="str">
        <f>IFERROR(INDEX(BA!$O$4:$O$952,MATCH(AE30,BA!$J$4:$J$952,0)),"")</f>
        <v/>
      </c>
      <c r="AF31" s="297"/>
      <c r="AG31" s="306"/>
      <c r="AI31" s="305" t="str">
        <f>IFERROR(INDEX(BA!$O$4:$O$952,MATCH(AI30,BA!$J$4:$J$952,0)),"")</f>
        <v/>
      </c>
      <c r="AJ31" s="297"/>
      <c r="AK31" s="306"/>
      <c r="AM31" s="305" t="str">
        <f>IFERROR(INDEX(BA!$O$4:$O$952,MATCH(AM30,BA!$J$4:$J$952,0)),"")</f>
        <v/>
      </c>
      <c r="AN31" s="297"/>
      <c r="AO31" s="306"/>
    </row>
    <row r="32" spans="1:41 16384:16384" ht="15" customHeight="1">
      <c r="A32" s="14"/>
      <c r="B32" s="90" t="s">
        <v>51</v>
      </c>
      <c r="C32" s="305" t="str">
        <f>IFERROR(INDEX(BA!$L$4:$L$952,MATCH(C30,BA!$J$4:$J$952,0)),"")</f>
        <v>Climate change mitigation</v>
      </c>
      <c r="D32" s="297"/>
      <c r="E32" s="306"/>
      <c r="G32" s="305" t="str">
        <f>IFERROR(INDEX(BA!$L$4:$L$952,MATCH(G30,BA!$J$4:$J$952,0)),"")</f>
        <v>Water quality, quantity and service</v>
      </c>
      <c r="H32" s="297"/>
      <c r="I32" s="306"/>
      <c r="K32" s="305" t="str">
        <f>IFERROR(INDEX(BA!$L$4:$L$952,MATCH(K30,BA!$J$4:$J$952,0)),"")</f>
        <v>Gender</v>
      </c>
      <c r="L32" s="297"/>
      <c r="M32" s="306"/>
      <c r="O32" s="305" t="str">
        <f>IFERROR(INDEX(BA!$L$4:$L$952,MATCH(O30,BA!$J$4:$J$952,0)),"")</f>
        <v>Employment</v>
      </c>
      <c r="P32" s="297"/>
      <c r="Q32" s="306"/>
      <c r="S32" s="305" t="str">
        <f>IFERROR(INDEX(BA!$L$4:$L$952,MATCH(S30,BA!$J$4:$J$952,0)),"")</f>
        <v/>
      </c>
      <c r="T32" s="297"/>
      <c r="U32" s="306"/>
      <c r="W32" s="305" t="str">
        <f>IFERROR(INDEX(BA!$L$4:$L$952,MATCH(W30,BA!$J$4:$J$952,0)),"")</f>
        <v/>
      </c>
      <c r="X32" s="297"/>
      <c r="Y32" s="306"/>
      <c r="AA32" s="305" t="str">
        <f>IFERROR(INDEX(BA!$L$4:$L$952,MATCH(AA30,BA!$J$4:$J$952,0)),"")</f>
        <v/>
      </c>
      <c r="AB32" s="297"/>
      <c r="AC32" s="306"/>
      <c r="AE32" s="305" t="str">
        <f>IFERROR(INDEX(BA!$L$4:$L$952,MATCH(AE30,BA!$J$4:$J$952,0)),"")</f>
        <v/>
      </c>
      <c r="AF32" s="297"/>
      <c r="AG32" s="306"/>
      <c r="AI32" s="305" t="str">
        <f>IFERROR(INDEX(BA!$L$4:$L$952,MATCH(AI30,BA!$J$4:$J$952,0)),"")</f>
        <v/>
      </c>
      <c r="AJ32" s="297"/>
      <c r="AK32" s="306"/>
      <c r="AM32" s="305" t="str">
        <f>IFERROR(INDEX(BA!$L$4:$L$952,MATCH(AM30,BA!$J$4:$J$952,0)),"")</f>
        <v/>
      </c>
      <c r="AN32" s="297"/>
      <c r="AO32" s="306"/>
    </row>
    <row r="33" spans="1:41" ht="15" customHeight="1">
      <c r="A33" s="14"/>
      <c r="B33" s="90" t="s">
        <v>52</v>
      </c>
      <c r="C33" s="305" t="str">
        <f>IFERROR(INDEX(BA!$M$4:$M$952,MATCH(C30,BA!$J$4:$J$952,0)),"")</f>
        <v>13. Climate action</v>
      </c>
      <c r="D33" s="297"/>
      <c r="E33" s="306"/>
      <c r="G33" s="305" t="str">
        <f>IFERROR(INDEX(BA!$M$4:$M$952,MATCH(G30,BA!$J$4:$J$952,0)),"")</f>
        <v xml:space="preserve">6. Clean water and sanitation </v>
      </c>
      <c r="H33" s="297"/>
      <c r="I33" s="306"/>
      <c r="K33" s="305" t="str">
        <f>IFERROR(INDEX(BA!$M$4:$M$952,MATCH(K30,BA!$J$4:$J$952,0)),"")</f>
        <v xml:space="preserve">5. Gender equality </v>
      </c>
      <c r="L33" s="297"/>
      <c r="M33" s="306"/>
      <c r="O33" s="305" t="str">
        <f>IFERROR(INDEX(BA!$M$4:$M$952,MATCH(O30,BA!$J$4:$J$952,0)),"")</f>
        <v>8. Decent work and economic growth</v>
      </c>
      <c r="P33" s="297"/>
      <c r="Q33" s="306"/>
      <c r="S33" s="305" t="str">
        <f>IFERROR(INDEX(BA!$M$4:$M$952,MATCH(S30,BA!$J$4:$J$952,0)),"")</f>
        <v/>
      </c>
      <c r="T33" s="297"/>
      <c r="U33" s="306"/>
      <c r="W33" s="305" t="str">
        <f>IFERROR(INDEX(BA!$M$4:$M$952,MATCH(W30,BA!$J$4:$J$952,0)),"")</f>
        <v/>
      </c>
      <c r="X33" s="297"/>
      <c r="Y33" s="306"/>
      <c r="AA33" s="305" t="str">
        <f>IFERROR(INDEX(BA!$M$4:$M$952,MATCH(AA30,BA!$J$4:$J$952,0)),"")</f>
        <v/>
      </c>
      <c r="AB33" s="297"/>
      <c r="AC33" s="306"/>
      <c r="AE33" s="305" t="str">
        <f>IFERROR(INDEX(BA!$M$4:$M$952,MATCH(AE30,BA!$J$4:$J$952,0)),"")</f>
        <v/>
      </c>
      <c r="AF33" s="297"/>
      <c r="AG33" s="306"/>
      <c r="AI33" s="305" t="str">
        <f>IFERROR(INDEX(BA!$M$4:$M$952,MATCH(AI30,BA!$J$4:$J$952,0)),"")</f>
        <v/>
      </c>
      <c r="AJ33" s="297"/>
      <c r="AK33" s="306"/>
      <c r="AM33" s="305" t="str">
        <f>IFERROR(INDEX(BA!$M$4:$M$952,MATCH(AM30,BA!$J$4:$J$952,0)),"")</f>
        <v/>
      </c>
      <c r="AN33" s="297"/>
      <c r="AO33" s="306"/>
    </row>
    <row r="34" spans="1:41" ht="15" customHeight="1">
      <c r="A34" s="14"/>
      <c r="B34" s="90" t="s">
        <v>53</v>
      </c>
      <c r="C34" s="305" t="str">
        <f>IFERROR(INDEX(BA!$N$4:$N$952,MATCH(C30,BA!$J$4:$J$952,0)),"")</f>
        <v>13.2 Integrate climate change measures into national policies, strategies and planning</v>
      </c>
      <c r="D34" s="297"/>
      <c r="E34" s="306"/>
      <c r="G34" s="305"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7"/>
      <c r="I34" s="306"/>
      <c r="K34" s="305" t="str">
        <f>IFERROR(INDEX(BA!$N$4:$N$952,MATCH(K30,BA!$J$4:$J$952,0)),"")</f>
        <v>5.5 Ensure women’s full and effective participation and equal opportunities for leadership at all levels of decision-making in political, economic and public life</v>
      </c>
      <c r="L34" s="297"/>
      <c r="M34" s="306"/>
      <c r="O34" s="305" t="str">
        <f>IFERROR(INDEX(BA!$N$4:$N$952,MATCH(O30,BA!$J$4:$J$952,0)),"")</f>
        <v>8.5 By 2030, achieve full and productive employment and decent work for all women and men, including for young people and persons with disabilities, and equal pay for work of equal value</v>
      </c>
      <c r="P34" s="297"/>
      <c r="Q34" s="306"/>
      <c r="S34" s="305" t="str">
        <f>IFERROR(INDEX(BA!$N$4:$N$952,MATCH(S30,BA!$J$4:$J$952,0)),"")</f>
        <v/>
      </c>
      <c r="T34" s="297"/>
      <c r="U34" s="306"/>
      <c r="W34" s="305" t="str">
        <f>IFERROR(INDEX(BA!$N$4:$N$952,MATCH(W30,BA!$J$4:$J$952,0)),"")</f>
        <v/>
      </c>
      <c r="X34" s="297"/>
      <c r="Y34" s="306"/>
      <c r="AA34" s="305" t="str">
        <f>IFERROR(INDEX(BA!$N$4:$N$952,MATCH(AA30,BA!$J$4:$J$952,0)),"")</f>
        <v/>
      </c>
      <c r="AB34" s="297"/>
      <c r="AC34" s="306"/>
      <c r="AE34" s="305" t="str">
        <f>IFERROR(INDEX(BA!$N$4:$N$952,MATCH(AE30,BA!$J$4:$J$952,0)),"")</f>
        <v/>
      </c>
      <c r="AF34" s="297"/>
      <c r="AG34" s="306"/>
      <c r="AI34" s="305" t="str">
        <f>IFERROR(INDEX(BA!$N$4:$N$952,MATCH(AI30,BA!$J$4:$J$952,0)),"")</f>
        <v/>
      </c>
      <c r="AJ34" s="297"/>
      <c r="AK34" s="306"/>
      <c r="AM34" s="305" t="str">
        <f>IFERROR(INDEX(BA!$N$4:$N$952,MATCH(AM30,BA!$J$4:$J$952,0)),"")</f>
        <v/>
      </c>
      <c r="AN34" s="297"/>
      <c r="AO34" s="306"/>
    </row>
    <row r="35" spans="1:41" ht="140.25" customHeight="1">
      <c r="A35" s="14"/>
      <c r="B35" s="90" t="s">
        <v>54</v>
      </c>
      <c r="C35" s="305" t="str">
        <f>IFERROR(INDEX(BA!$Q$4:$Q$952,MATCH($C$30,BA!$J$4:$J$952,0)),"")</f>
        <v>Refers to total amount of greenhouse gases avoided or sequestered during the reporting period.</v>
      </c>
      <c r="D35" s="297"/>
      <c r="E35" s="306"/>
      <c r="G35" s="305" t="str">
        <f>IFERROR(INDEX(BA!$Q$4:$Q$952,MATCH($G$30,BA!$J$4:$J$952,0)),"")</f>
        <v xml:space="preserve">Percentage and total volume of water recycled and reused </v>
      </c>
      <c r="H35" s="297"/>
      <c r="I35" s="306"/>
      <c r="K35" s="305" t="str">
        <f>IFERROR(INDEX(BA!$Q$4:$Q$952,MATCH($K$30,BA!$J$4:$J$952,0)),"")</f>
        <v>Refers to number of female management employees (managers) (full - time) at the organization as of the end of the reporting period</v>
      </c>
      <c r="L35" s="297"/>
      <c r="M35" s="306"/>
      <c r="O35" s="305" t="str">
        <f>IFERROR(INDEX(BA!$Q$4:$Q$952,MATCH($O$30,BA!$J$4:$J$952,0)),"")</f>
        <v>Refers to total jobs generated as a result of the project.</v>
      </c>
      <c r="P35" s="297"/>
      <c r="Q35" s="306"/>
      <c r="S35" s="305" t="str">
        <f>IFERROR(INDEX(BA!$Q$4:$Q$952,MATCH($S$30,BA!$J$4:$J$952,0)),"")</f>
        <v/>
      </c>
      <c r="T35" s="297"/>
      <c r="U35" s="306"/>
      <c r="W35" s="305" t="str">
        <f>IFERROR(INDEX(BA!$Q$4:$Q$952,MATCH($W$30,BA!$J$4:$J$952,0)),"")</f>
        <v/>
      </c>
      <c r="X35" s="297"/>
      <c r="Y35" s="306"/>
      <c r="AA35" s="305" t="str">
        <f>IFERROR(INDEX(BA!$Q$4:$Q$952,MATCH($AA$30,BA!$J$4:$J$952,0)),"")</f>
        <v/>
      </c>
      <c r="AB35" s="297"/>
      <c r="AC35" s="306"/>
      <c r="AE35" s="305" t="str">
        <f>IFERROR(INDEX(BA!$Q$4:$Q$952,MATCH($AE$30,BA!$J$4:$J$952,0)),"")</f>
        <v/>
      </c>
      <c r="AF35" s="297"/>
      <c r="AG35" s="306"/>
      <c r="AI35" s="305" t="str">
        <f>IFERROR(INDEX(BA!$Q$4:$Q$952,MATCH($AI$30,BA!$J$4:$J$952,0)),"")</f>
        <v/>
      </c>
      <c r="AJ35" s="297"/>
      <c r="AK35" s="306"/>
      <c r="AM35" s="305" t="str">
        <f>IFERROR(INDEX(BA!$Q$4:$Q$952,MATCH($AM$30,BA!$J$4:$J$952,0)),"")</f>
        <v/>
      </c>
      <c r="AN35" s="297"/>
      <c r="AO35" s="306"/>
    </row>
    <row r="36" spans="1:41" ht="187.5" customHeight="1">
      <c r="A36" s="100" t="s">
        <v>55</v>
      </c>
      <c r="B36" s="91" t="str">
        <f>BA!R3</f>
        <v>Guidance, calculation method and other considerations</v>
      </c>
      <c r="C36" s="305"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7"/>
      <c r="E36" s="306"/>
      <c r="G36" s="305" t="str">
        <f>IFERROR(INDEX(BA!$R$4:$R$952,MATCH($G$30,BA!$J$4:$J$952,0)),"")</f>
        <v xml:space="preserve">Measurement method – Measuring the - 
volume of water entering the treatment facility and  
volume of treated water supplied by the facility </v>
      </c>
      <c r="H36" s="297"/>
      <c r="I36" s="306"/>
      <c r="K36" s="305"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7"/>
      <c r="M36" s="306"/>
      <c r="O36" s="305"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7"/>
      <c r="Q36" s="306"/>
      <c r="S36" s="305" t="str">
        <f>IFERROR(INDEX(BA!$R$4:$R$952,MATCH($S$30,BA!$J$4:$J$952,0)),"")</f>
        <v/>
      </c>
      <c r="T36" s="297"/>
      <c r="U36" s="306"/>
      <c r="W36" s="305" t="str">
        <f>IFERROR(INDEX(BA!$R$4:$R$952,MATCH($W$30,BA!$J$4:$J$952,0)),"")</f>
        <v/>
      </c>
      <c r="X36" s="297"/>
      <c r="Y36" s="306"/>
      <c r="AA36" s="305" t="str">
        <f>IFERROR(INDEX(BA!$R$4:$R$952,MATCH($AA$30,BA!$J$4:$J$952,0)),"")</f>
        <v/>
      </c>
      <c r="AB36" s="297"/>
      <c r="AC36" s="306"/>
      <c r="AE36" s="305" t="str">
        <f>IFERROR(INDEX(BA!$R$4:$R$952,MATCH($AE$30,BA!$J$4:$J$952,0)),"")</f>
        <v/>
      </c>
      <c r="AF36" s="297"/>
      <c r="AG36" s="306"/>
      <c r="AI36" s="305" t="str">
        <f>IFERROR(INDEX(BA!$R$4:$R$952,MATCH($AI$30,BA!$J$4:$J$952,0)),"")</f>
        <v/>
      </c>
      <c r="AJ36" s="297"/>
      <c r="AK36" s="306"/>
      <c r="AM36" s="305" t="str">
        <f>IFERROR(INDEX(BA!$R$4:$R$952,MATCH($AM$30,BA!$J$4:$J$952,0)),"")</f>
        <v/>
      </c>
      <c r="AN36" s="297"/>
      <c r="AO36" s="306"/>
    </row>
    <row r="37" spans="1:41" ht="15" customHeight="1">
      <c r="A37" s="14"/>
      <c r="B37" s="92" t="s">
        <v>56</v>
      </c>
      <c r="C37" s="319" t="str">
        <f>IFERROR(INDEX(BA!$S$4:$S$952,MATCH(C30,BA!$J$4:$J$952,0)),"")</f>
        <v>tCO2eq</v>
      </c>
      <c r="D37" s="320"/>
      <c r="E37" s="321"/>
      <c r="G37" s="319" t="str">
        <f>IFERROR(INDEX(BA!$S$4:$S$952,MATCH(G30,BA!$J$4:$J$952,0)),"")</f>
        <v>m3</v>
      </c>
      <c r="H37" s="320"/>
      <c r="I37" s="321"/>
      <c r="K37" s="319" t="str">
        <f>IFERROR(INDEX(BA!$S$4:$S$952,MATCH(K30,BA!$J$4:$J$952,0)),"")</f>
        <v>Number</v>
      </c>
      <c r="L37" s="320"/>
      <c r="M37" s="321"/>
      <c r="O37" s="319" t="str">
        <f>IFERROR(INDEX(BA!$S$4:$S$952,MATCH(O30,BA!$J$4:$J$952,0)),"")</f>
        <v>Number</v>
      </c>
      <c r="P37" s="320"/>
      <c r="Q37" s="321"/>
      <c r="S37" s="319" t="str">
        <f>IFERROR(INDEX(BA!$S$4:$S$952,MATCH(S30,BA!$J$4:$J$952,0)),"")</f>
        <v/>
      </c>
      <c r="T37" s="320"/>
      <c r="U37" s="321"/>
      <c r="W37" s="319" t="str">
        <f>IFERROR(INDEX(BA!$S$4:$S$952,MATCH(W30,BA!$J$4:$J$952,0)),"")</f>
        <v/>
      </c>
      <c r="X37" s="320"/>
      <c r="Y37" s="321"/>
      <c r="AA37" s="319" t="str">
        <f>IFERROR(INDEX(BA!$S$4:$S$952,MATCH(AA30,BA!$J$4:$J$952,0)),"")</f>
        <v/>
      </c>
      <c r="AB37" s="320"/>
      <c r="AC37" s="321"/>
      <c r="AE37" s="319" t="str">
        <f>IFERROR(INDEX(BA!$S$4:$S$952,MATCH(AE30,BA!$J$4:$J$952,0)),"")</f>
        <v/>
      </c>
      <c r="AF37" s="320"/>
      <c r="AG37" s="321"/>
      <c r="AI37" s="319" t="str">
        <f>IFERROR(INDEX(BA!$S$4:$S$952,MATCH(AI30,BA!$J$4:$J$952,0)),"")</f>
        <v/>
      </c>
      <c r="AJ37" s="320"/>
      <c r="AK37" s="321"/>
      <c r="AM37" s="319" t="str">
        <f>IFERROR(INDEX(BA!$S$4:$S$952,MATCH(AM30,BA!$J$4:$J$952,0)),"")</f>
        <v/>
      </c>
      <c r="AN37" s="320"/>
      <c r="AO37" s="321"/>
    </row>
    <row r="38" spans="1:41" ht="15" customHeight="1">
      <c r="A38" s="14"/>
      <c r="B38" s="92" t="s">
        <v>57</v>
      </c>
      <c r="C38" s="319" t="str">
        <f>IFERROR(INDEX(BA!$T$4:$T$952,MATCH(C30,BA!$J$4:$J$952,0)),"")</f>
        <v>Project activity</v>
      </c>
      <c r="D38" s="320"/>
      <c r="E38" s="321"/>
      <c r="G38" s="319" t="str">
        <f>IFERROR(INDEX(BA!$T$4:$T$952,MATCH(G30,BA!$J$4:$J$952,0)),"")</f>
        <v>Project activity</v>
      </c>
      <c r="H38" s="320"/>
      <c r="I38" s="321"/>
      <c r="K38" s="319" t="str">
        <f>IFERROR(INDEX(BA!$T$4:$T$952,MATCH(K30,BA!$J$4:$J$952,0)),"")</f>
        <v>Project activity</v>
      </c>
      <c r="L38" s="320"/>
      <c r="M38" s="321"/>
      <c r="O38" s="319" t="str">
        <f>IFERROR(INDEX(BA!$T$4:$T$952,MATCH(O30,BA!$J$4:$J$952,0)),"")</f>
        <v>Project activity</v>
      </c>
      <c r="P38" s="320"/>
      <c r="Q38" s="321"/>
      <c r="S38" s="319" t="str">
        <f>IFERROR(INDEX(BA!$T$4:$T$952,MATCH(S30,BA!$J$4:$J$952,0)),"")</f>
        <v/>
      </c>
      <c r="T38" s="320"/>
      <c r="U38" s="321"/>
      <c r="W38" s="319" t="str">
        <f>IFERROR(INDEX(BA!$T$4:$T$952,MATCH(W30,BA!$J$4:$J$952,0)),"")</f>
        <v/>
      </c>
      <c r="X38" s="320"/>
      <c r="Y38" s="321"/>
      <c r="AA38" s="319" t="str">
        <f>IFERROR(INDEX(BA!$T$4:$T$952,MATCH(AA30,BA!$J$4:$J$952,0)),"")</f>
        <v/>
      </c>
      <c r="AB38" s="320"/>
      <c r="AC38" s="321"/>
      <c r="AE38" s="319" t="str">
        <f>IFERROR(INDEX(BA!$T$4:$T$952,MATCH(AE30,BA!$J$4:$J$952,0)),"")</f>
        <v/>
      </c>
      <c r="AF38" s="320"/>
      <c r="AG38" s="321"/>
      <c r="AI38" s="319" t="str">
        <f>IFERROR(INDEX(BA!$T$4:$T$952,MATCH(AI30,BA!$J$4:$J$952,0)),"")</f>
        <v/>
      </c>
      <c r="AJ38" s="320"/>
      <c r="AK38" s="321"/>
      <c r="AM38" s="319" t="str">
        <f>IFERROR(INDEX(BA!$T$4:$T$952,MATCH(AM30,BA!$J$4:$J$952,0)),"")</f>
        <v/>
      </c>
      <c r="AN38" s="320"/>
      <c r="AO38" s="321"/>
    </row>
    <row r="39" spans="1:41" ht="15" customHeight="1">
      <c r="A39" s="14"/>
      <c r="B39" s="92" t="s">
        <v>58</v>
      </c>
      <c r="C39" s="319" t="str">
        <f>IFERROR(INDEX(BA!$U$4:$U$952,MATCH(C30,BA!$J$4:$J$952,0)),"")</f>
        <v>Calculation</v>
      </c>
      <c r="D39" s="320"/>
      <c r="E39" s="321"/>
      <c r="G39" s="319" t="str">
        <f>IFERROR(INDEX(BA!$U$4:$U$952,MATCH(G30,BA!$J$4:$J$952,0)),"")</f>
        <v>Treatment log</v>
      </c>
      <c r="H39" s="320"/>
      <c r="I39" s="321"/>
      <c r="K39" s="319" t="str">
        <f>IFERROR(INDEX(BA!$U$4:$U$952,MATCH(K30,BA!$J$4:$J$952,0)),"")</f>
        <v>Head count of female employee
Use the number as at the reporting period.</v>
      </c>
      <c r="L39" s="320"/>
      <c r="M39" s="321"/>
      <c r="O39" s="31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20"/>
      <c r="Q39" s="321"/>
      <c r="S39" s="319" t="str">
        <f>IFERROR(INDEX(BA!$U$4:$U$952,MATCH(S30,BA!$J$4:$J$952,0)),"")</f>
        <v/>
      </c>
      <c r="T39" s="320"/>
      <c r="U39" s="321"/>
      <c r="W39" s="319" t="str">
        <f>IFERROR(INDEX(BA!$U$4:$U$952,MATCH(W30,BA!$J$4:$J$952,0)),"")</f>
        <v/>
      </c>
      <c r="X39" s="320"/>
      <c r="Y39" s="321"/>
      <c r="AA39" s="319" t="str">
        <f>IFERROR(INDEX(BA!$U$4:$U$952,MATCH(AA30,BA!$J$4:$J$952,0)),"")</f>
        <v/>
      </c>
      <c r="AB39" s="320"/>
      <c r="AC39" s="321"/>
      <c r="AE39" s="319" t="str">
        <f>IFERROR(INDEX(BA!$U$4:$U$952,MATCH(AE30,BA!$J$4:$J$952,0)),"")</f>
        <v/>
      </c>
      <c r="AF39" s="320"/>
      <c r="AG39" s="321"/>
      <c r="AI39" s="319" t="str">
        <f>IFERROR(INDEX(BA!$U$4:$U$952,MATCH(AI30,BA!$J$4:$J$952,0)),"")</f>
        <v/>
      </c>
      <c r="AJ39" s="320"/>
      <c r="AK39" s="321"/>
      <c r="AM39" s="319" t="str">
        <f>IFERROR(INDEX(BA!$U$4:$U$952,MATCH(AM30,BA!$J$4:$J$952,0)),"")</f>
        <v/>
      </c>
      <c r="AN39" s="320"/>
      <c r="AO39" s="321"/>
    </row>
    <row r="40" spans="1:41" ht="15" customHeight="1">
      <c r="A40" s="14"/>
      <c r="B40" s="92" t="s">
        <v>59</v>
      </c>
      <c r="C40" s="319" t="str">
        <f>IFERROR(INDEX(BA!$V$4:$V$952,MATCH(C30,BA!$J$4:$J$952,0)),"")</f>
        <v>Annual</v>
      </c>
      <c r="D40" s="320"/>
      <c r="E40" s="321"/>
      <c r="G40" s="319" t="str">
        <f>IFERROR(INDEX(BA!$V$4:$V$952,MATCH(G30,BA!$J$4:$J$952,0)),"")</f>
        <v>Annual</v>
      </c>
      <c r="H40" s="320"/>
      <c r="I40" s="321"/>
      <c r="K40" s="319" t="str">
        <f>IFERROR(INDEX(BA!$V$4:$V$952,MATCH(K30,BA!$J$4:$J$952,0)),"")</f>
        <v>Annual</v>
      </c>
      <c r="L40" s="320"/>
      <c r="M40" s="321"/>
      <c r="O40" s="319" t="str">
        <f>IFERROR(INDEX(BA!$V$4:$V$952,MATCH(O30,BA!$J$4:$J$952,0)),"")</f>
        <v>Annual</v>
      </c>
      <c r="P40" s="320"/>
      <c r="Q40" s="321"/>
      <c r="S40" s="319" t="str">
        <f>IFERROR(INDEX(BA!$V$4:$V$952,MATCH(S30,BA!$J$4:$J$952,0)),"")</f>
        <v/>
      </c>
      <c r="T40" s="320"/>
      <c r="U40" s="321"/>
      <c r="W40" s="319" t="str">
        <f>IFERROR(INDEX(BA!$V$4:$V$952,MATCH(W30,BA!$J$4:$J$952,0)),"")</f>
        <v/>
      </c>
      <c r="X40" s="320"/>
      <c r="Y40" s="321"/>
      <c r="AA40" s="319" t="str">
        <f>IFERROR(INDEX(BA!$V$4:$V$952,MATCH(AA30,BA!$J$4:$J$952,0)),"")</f>
        <v/>
      </c>
      <c r="AB40" s="320"/>
      <c r="AC40" s="321"/>
      <c r="AE40" s="319" t="str">
        <f>IFERROR(INDEX(BA!$V$4:$V$952,MATCH(AE30,BA!$J$4:$J$952,0)),"")</f>
        <v/>
      </c>
      <c r="AF40" s="320"/>
      <c r="AG40" s="321"/>
      <c r="AI40" s="319" t="str">
        <f>IFERROR(INDEX(BA!$V$4:$V$952,MATCH(AI30,BA!$J$4:$J$952,0)),"")</f>
        <v/>
      </c>
      <c r="AJ40" s="320"/>
      <c r="AK40" s="321"/>
      <c r="AM40" s="319" t="str">
        <f>IFERROR(INDEX(BA!$V$4:$V$952,MATCH(AM30,BA!$J$4:$J$952,0)),"")</f>
        <v/>
      </c>
      <c r="AN40" s="320"/>
      <c r="AO40" s="321"/>
    </row>
    <row r="41" spans="1:41" ht="15" customHeight="1">
      <c r="A41" s="14"/>
      <c r="B41" s="92" t="s">
        <v>60</v>
      </c>
      <c r="C41" s="319" t="str">
        <f>IFERROR(INDEX(BA!$X$4:$X$952,MATCH(C30,BA!$J$4:$J$952,0 )),"")</f>
        <v>NA</v>
      </c>
      <c r="D41" s="320"/>
      <c r="E41" s="321"/>
      <c r="G41" s="319">
        <f>IFERROR(INDEX(BA!$X$4:$X$952,MATCH(G30,BA!$J$4:$J$952,0 )),"")</f>
        <v>0</v>
      </c>
      <c r="H41" s="320"/>
      <c r="I41" s="321"/>
      <c r="K41" s="319" t="str">
        <f>IFERROR(INDEX(BA!$X$4:$X$952,MATCH(K30,BA!$J$4:$J$952,0 )),"")</f>
        <v>NA</v>
      </c>
      <c r="L41" s="320"/>
      <c r="M41" s="321"/>
      <c r="O41" s="319" t="str">
        <f>IFERROR(INDEX(BA!$X$4:$X$952,MATCH(O30,BA!$J$4:$J$952,0 )),"")</f>
        <v>NA</v>
      </c>
      <c r="P41" s="320"/>
      <c r="Q41" s="321"/>
      <c r="S41" s="319" t="str">
        <f>IFERROR(INDEX(BA!$X$4:$X$952,MATCH(S30,BA!$J$4:$J$952,0 )),"")</f>
        <v/>
      </c>
      <c r="T41" s="320"/>
      <c r="U41" s="321"/>
      <c r="W41" s="319" t="str">
        <f>IFERROR(INDEX(BA!$X$4:$X$952,MATCH(W30,BA!$J$4:$J$952,0 )),"")</f>
        <v/>
      </c>
      <c r="X41" s="320"/>
      <c r="Y41" s="321"/>
      <c r="AA41" s="319" t="str">
        <f>IFERROR(INDEX(BA!$X$4:$X$952,MATCH(AA30,BA!$J$4:$J$952,0 )),"")</f>
        <v/>
      </c>
      <c r="AB41" s="320"/>
      <c r="AC41" s="321"/>
      <c r="AE41" s="319" t="str">
        <f>IFERROR(INDEX(BA!$X$4:$X$952,MATCH(AE30,BA!$J$4:$J$952,0 )),"")</f>
        <v/>
      </c>
      <c r="AF41" s="320"/>
      <c r="AG41" s="321"/>
      <c r="AI41" s="319" t="str">
        <f>IFERROR(INDEX(BA!$X$4:$X$952,MATCH(AI30,BA!$J$4:$J$952,0 )),"")</f>
        <v/>
      </c>
      <c r="AJ41" s="320"/>
      <c r="AK41" s="321"/>
      <c r="AM41" s="319" t="str">
        <f>IFERROR(INDEX(BA!$X$4:$X$952,MATCH(AM30,BA!$J$4:$J$952,0 )),"")</f>
        <v/>
      </c>
      <c r="AN41" s="320"/>
      <c r="AO41" s="321"/>
    </row>
    <row r="42" spans="1:41" ht="28.5" customHeight="1">
      <c r="A42" s="14"/>
      <c r="B42" s="92" t="s">
        <v>61</v>
      </c>
      <c r="C42" s="319" t="str">
        <f>IFERROR(INDEX(BA!$Y$4:$Y$952,MATCH(C30,BA!$J$4:$J$952,0 )),"NA")</f>
        <v>Gold Standard approved SDG Impact Quantification methodologies are available at https://globalgoals.goldstandard.org/</v>
      </c>
      <c r="D42" s="320"/>
      <c r="E42" s="321"/>
      <c r="G42" s="319">
        <f>IFERROR(INDEX(BA!$Y$4:$Y$952,MATCH(G30,BA!$J$4:$J$952,0)),"")</f>
        <v>0</v>
      </c>
      <c r="H42" s="320"/>
      <c r="I42" s="321"/>
      <c r="K42" s="319" t="str">
        <f>IFERROR(INDEX(BA!$Y$4:$Y$952,MATCH(K30,BA!$J$4:$J$952,0 )),"")</f>
        <v>IRIS, 2020. Full-time Employees: Female Managers (OI1571). v5.1.
https://iris.thegiin.org/metric/5.1/oi1571/</v>
      </c>
      <c r="L42" s="320"/>
      <c r="M42" s="321"/>
      <c r="O42" s="319" t="str">
        <f>IFERROR(INDEX(BA!$Y$4:$Y$952,MATCH(O30,BA!$J$4:$J$952,0 )),"")</f>
        <v>GRI 102: General Disclosures</v>
      </c>
      <c r="P42" s="320"/>
      <c r="Q42" s="321"/>
      <c r="S42" s="319" t="str">
        <f>IFERROR(INDEX(BA!$Y$4:$Y$952,MATCH(S30,BA!$J$4:$J$952,0 )),"")</f>
        <v/>
      </c>
      <c r="T42" s="320"/>
      <c r="U42" s="321"/>
      <c r="W42" s="319" t="str">
        <f>IFERROR(INDEX(BA!$Y$4:$Y$952,MATCH(W30,BA!$J$4:$J$952,0 )),"")</f>
        <v/>
      </c>
      <c r="X42" s="320"/>
      <c r="Y42" s="321"/>
      <c r="AA42" s="319" t="str">
        <f>IFERROR(INDEX(BA!$Y$4:$Y$952,MATCH(AA30,BA!$J$4:$J$952,0 )),"")</f>
        <v/>
      </c>
      <c r="AB42" s="320"/>
      <c r="AC42" s="321"/>
      <c r="AE42" s="319" t="str">
        <f>IFERROR(INDEX(BA!$Y$4:$Y$952,MATCH(AE30,BA!$J$4:$J$952,0 )),"")</f>
        <v/>
      </c>
      <c r="AF42" s="320"/>
      <c r="AG42" s="321"/>
      <c r="AI42" s="319" t="str">
        <f>IFERROR(INDEX(BA!$Y$4:$Y$952,MATCH(AI30,BA!$J$4:$J$952,0 )),"")</f>
        <v/>
      </c>
      <c r="AJ42" s="320"/>
      <c r="AK42" s="321"/>
      <c r="AM42" s="319" t="str">
        <f>IFERROR(INDEX(BA!$Y$4:$Y$952,MATCH(AM30,BA!$J$4:$J$952,0 )),"")</f>
        <v/>
      </c>
      <c r="AN42" s="320"/>
      <c r="AO42" s="321"/>
    </row>
    <row r="43" spans="1:41" ht="15" customHeight="1">
      <c r="A43" s="14"/>
      <c r="B43" s="30"/>
      <c r="C43" s="319"/>
      <c r="D43" s="320"/>
      <c r="E43" s="321"/>
      <c r="G43" s="322"/>
      <c r="H43" s="323"/>
      <c r="I43" s="324"/>
      <c r="K43" s="319"/>
      <c r="L43" s="320"/>
      <c r="M43" s="321"/>
      <c r="O43" s="319"/>
      <c r="P43" s="320"/>
      <c r="Q43" s="321"/>
      <c r="S43" s="319"/>
      <c r="T43" s="320"/>
      <c r="U43" s="321"/>
      <c r="W43" s="319"/>
      <c r="X43" s="320"/>
      <c r="Y43" s="321"/>
      <c r="AA43" s="319"/>
      <c r="AB43" s="320"/>
      <c r="AC43" s="321"/>
      <c r="AE43" s="319"/>
      <c r="AF43" s="320"/>
      <c r="AG43" s="321"/>
      <c r="AI43" s="319"/>
      <c r="AJ43" s="320"/>
      <c r="AK43" s="321"/>
      <c r="AM43" s="319"/>
      <c r="AN43" s="320"/>
      <c r="AO43" s="321"/>
    </row>
    <row r="44" spans="1:41" ht="15" customHeight="1">
      <c r="A44" s="14"/>
      <c r="B44" s="30"/>
      <c r="C44" s="322"/>
      <c r="D44" s="323"/>
      <c r="E44" s="324"/>
      <c r="G44" s="322"/>
      <c r="H44" s="323"/>
      <c r="I44" s="324"/>
      <c r="K44" s="319"/>
      <c r="L44" s="320"/>
      <c r="M44" s="321"/>
      <c r="O44" s="319"/>
      <c r="P44" s="320"/>
      <c r="Q44" s="321"/>
      <c r="S44" s="319"/>
      <c r="T44" s="320"/>
      <c r="U44" s="321"/>
      <c r="W44" s="319"/>
      <c r="X44" s="320"/>
      <c r="Y44" s="321"/>
      <c r="AA44" s="319"/>
      <c r="AB44" s="320"/>
      <c r="AC44" s="321"/>
      <c r="AE44" s="319"/>
      <c r="AF44" s="320"/>
      <c r="AG44" s="321"/>
      <c r="AI44" s="319"/>
      <c r="AJ44" s="320"/>
      <c r="AK44" s="321"/>
      <c r="AM44" s="319"/>
      <c r="AN44" s="320"/>
      <c r="AO44" s="321"/>
    </row>
    <row r="45" spans="1:41" ht="15" customHeight="1">
      <c r="A45" s="14"/>
      <c r="B45" s="30"/>
      <c r="C45" s="322"/>
      <c r="D45" s="323"/>
      <c r="E45" s="324"/>
      <c r="G45" s="322"/>
      <c r="H45" s="323"/>
      <c r="I45" s="324"/>
      <c r="K45" s="319"/>
      <c r="L45" s="320"/>
      <c r="M45" s="321"/>
      <c r="O45" s="319"/>
      <c r="P45" s="320"/>
      <c r="Q45" s="321"/>
      <c r="S45" s="319"/>
      <c r="T45" s="320"/>
      <c r="U45" s="321"/>
      <c r="W45" s="319"/>
      <c r="X45" s="320"/>
      <c r="Y45" s="321"/>
      <c r="AA45" s="319"/>
      <c r="AB45" s="320"/>
      <c r="AC45" s="321"/>
      <c r="AE45" s="319"/>
      <c r="AF45" s="320"/>
      <c r="AG45" s="321"/>
      <c r="AI45" s="319"/>
      <c r="AJ45" s="320"/>
      <c r="AK45" s="321"/>
      <c r="AM45" s="319"/>
      <c r="AN45" s="320"/>
      <c r="AO45" s="321"/>
    </row>
    <row r="46" spans="1:41" ht="15" customHeight="1">
      <c r="A46" s="14"/>
      <c r="B46" s="30"/>
      <c r="C46" s="322"/>
      <c r="D46" s="323"/>
      <c r="E46" s="324"/>
      <c r="G46" s="322"/>
      <c r="H46" s="323"/>
      <c r="I46" s="324"/>
      <c r="K46" s="319"/>
      <c r="L46" s="320"/>
      <c r="M46" s="321"/>
      <c r="O46" s="319"/>
      <c r="P46" s="320"/>
      <c r="Q46" s="321"/>
      <c r="S46" s="319"/>
      <c r="T46" s="320"/>
      <c r="U46" s="321"/>
      <c r="W46" s="319"/>
      <c r="X46" s="320"/>
      <c r="Y46" s="321"/>
      <c r="AA46" s="319"/>
      <c r="AB46" s="320"/>
      <c r="AC46" s="321"/>
      <c r="AE46" s="319"/>
      <c r="AF46" s="320"/>
      <c r="AG46" s="321"/>
      <c r="AI46" s="319"/>
      <c r="AJ46" s="320"/>
      <c r="AK46" s="321"/>
      <c r="AM46" s="319"/>
      <c r="AN46" s="320"/>
      <c r="AO46" s="321"/>
    </row>
    <row r="47" spans="1:41" ht="15" customHeight="1">
      <c r="A47" s="14"/>
      <c r="B47" s="30"/>
      <c r="C47" s="328"/>
      <c r="D47" s="329"/>
      <c r="E47" s="330"/>
      <c r="G47" s="328"/>
      <c r="H47" s="329"/>
      <c r="I47" s="330"/>
      <c r="K47" s="319"/>
      <c r="L47" s="320"/>
      <c r="M47" s="321"/>
      <c r="O47" s="319"/>
      <c r="P47" s="320"/>
      <c r="Q47" s="321"/>
      <c r="S47" s="319"/>
      <c r="T47" s="320"/>
      <c r="U47" s="321"/>
      <c r="W47" s="319"/>
      <c r="X47" s="320"/>
      <c r="Y47" s="321"/>
      <c r="AA47" s="319"/>
      <c r="AB47" s="320"/>
      <c r="AC47" s="321"/>
      <c r="AE47" s="319"/>
      <c r="AF47" s="320"/>
      <c r="AG47" s="321"/>
      <c r="AI47" s="319"/>
      <c r="AJ47" s="320"/>
      <c r="AK47" s="321"/>
      <c r="AM47" s="319"/>
      <c r="AN47" s="320"/>
      <c r="AO47" s="321"/>
    </row>
    <row r="48" spans="1:41" ht="15" customHeight="1">
      <c r="A48" s="14"/>
      <c r="B48" s="30"/>
      <c r="C48" s="316"/>
      <c r="D48" s="317"/>
      <c r="E48" s="318"/>
      <c r="G48" s="316"/>
      <c r="H48" s="317"/>
      <c r="I48" s="318"/>
      <c r="K48" s="319"/>
      <c r="L48" s="320"/>
      <c r="M48" s="321"/>
      <c r="O48" s="319"/>
      <c r="P48" s="320"/>
      <c r="Q48" s="321"/>
      <c r="S48" s="319"/>
      <c r="T48" s="320"/>
      <c r="U48" s="321"/>
      <c r="W48" s="319"/>
      <c r="X48" s="320"/>
      <c r="Y48" s="321"/>
      <c r="AA48" s="319"/>
      <c r="AB48" s="320"/>
      <c r="AC48" s="321"/>
      <c r="AE48" s="319"/>
      <c r="AF48" s="320"/>
      <c r="AG48" s="321"/>
      <c r="AI48" s="319"/>
      <c r="AJ48" s="320"/>
      <c r="AK48" s="321"/>
      <c r="AM48" s="319"/>
      <c r="AN48" s="320"/>
      <c r="AO48" s="321"/>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04" t="s">
        <v>64</v>
      </c>
      <c r="B50" s="138" t="s">
        <v>65</v>
      </c>
      <c r="C50" s="334" t="str" cm="1">
        <f t="array" ref="C50">IFERROR(_xlfn.IFS(B26&lt;&gt;"",C26,B27&lt;&gt;"",C27),"")</f>
        <v>Amount of GHGs emissions avoided or sequestered</v>
      </c>
      <c r="D50" s="335"/>
      <c r="E50" s="336"/>
      <c r="F50" s="37"/>
      <c r="G50" s="334" t="str" cm="1">
        <f t="array" ref="G50">IFERROR(_xlfn.IFS(F26&lt;&gt;"",G26,F27&lt;&gt;"",G27),"")</f>
        <v>6.3.1 Proportion of wastewater safely treated</v>
      </c>
      <c r="H50" s="335"/>
      <c r="I50" s="336"/>
      <c r="J50" s="38"/>
      <c r="K50" s="334" t="str" cm="1">
        <f t="array" ref="K50">IFERROR(_xlfn.IFS(J26&lt;&gt;"",K26,J27&lt;&gt;"",K27),"")</f>
        <v>Number of women serving in managerial/ leadership /ownership role</v>
      </c>
      <c r="L50" s="335"/>
      <c r="M50" s="336"/>
      <c r="N50" s="38"/>
      <c r="O50" s="334" t="str" cm="1">
        <f t="array" ref="O50">IFERROR(_xlfn.IFS(N26&lt;&gt;"",O26,N27&lt;&gt;"",O27),"")</f>
        <v>Total number of jobs</v>
      </c>
      <c r="P50" s="335"/>
      <c r="Q50" s="336"/>
      <c r="R50" s="38"/>
      <c r="S50" s="334" cm="1">
        <f t="array" ref="S50">IFERROR(_xlfn.IFS(R26&lt;&gt;"",S26,R27&lt;&gt;"",S27),"")</f>
        <v>0</v>
      </c>
      <c r="T50" s="335"/>
      <c r="U50" s="336"/>
      <c r="V50" s="38"/>
      <c r="W50" s="334" cm="1">
        <f t="array" ref="W50">IFERROR(_xlfn.IFS(V26&lt;&gt;"",W26,V27&lt;&gt;"",W27),"")</f>
        <v>0</v>
      </c>
      <c r="X50" s="335"/>
      <c r="Y50" s="336"/>
      <c r="Z50" s="38"/>
      <c r="AA50" s="334" cm="1">
        <f t="array" ref="AA50">IFERROR(_xlfn.IFS(Z26&lt;&gt;"",AA26,Z27&lt;&gt;"",AA27),"")</f>
        <v>0</v>
      </c>
      <c r="AB50" s="335"/>
      <c r="AC50" s="336"/>
      <c r="AD50" s="38"/>
      <c r="AE50" s="334" cm="1">
        <f t="array" ref="AE50">IFERROR(_xlfn.IFS(AD26&lt;&gt;"",AE26,AD27&lt;&gt;"",AE27),"")</f>
        <v>0</v>
      </c>
      <c r="AF50" s="335"/>
      <c r="AG50" s="336"/>
      <c r="AH50" s="38"/>
      <c r="AI50" s="334" cm="1">
        <f t="array" ref="AI50">IFERROR(_xlfn.IFS(AH26&lt;&gt;"",AI26,AH27&lt;&gt;"",AI27),"")</f>
        <v>0</v>
      </c>
      <c r="AJ50" s="335"/>
      <c r="AK50" s="336"/>
      <c r="AL50" s="38"/>
      <c r="AM50" s="334" cm="1">
        <f t="array" ref="AM50">IFERROR(_xlfn.IFS(AL26&lt;&gt;"",AM26,AL27&lt;&gt;"",AM27),"")</f>
        <v>0</v>
      </c>
      <c r="AN50" s="335"/>
      <c r="AO50" s="336"/>
    </row>
    <row r="51" spans="1:41">
      <c r="A51" s="304"/>
      <c r="B51" s="92" t="s">
        <v>56</v>
      </c>
      <c r="C51" s="301" t="s">
        <v>66</v>
      </c>
      <c r="D51" s="302"/>
      <c r="E51" s="302"/>
      <c r="F51" s="37"/>
      <c r="G51" s="301" t="s">
        <v>66</v>
      </c>
      <c r="H51" s="302"/>
      <c r="I51" s="302"/>
      <c r="J51" s="38"/>
      <c r="K51" s="301" t="s">
        <v>66</v>
      </c>
      <c r="L51" s="302"/>
      <c r="M51" s="302"/>
      <c r="N51" s="38"/>
      <c r="O51" s="301" t="s">
        <v>66</v>
      </c>
      <c r="P51" s="302"/>
      <c r="Q51" s="302"/>
      <c r="R51" s="38"/>
      <c r="S51" s="301" t="s">
        <v>66</v>
      </c>
      <c r="T51" s="302"/>
      <c r="U51" s="302"/>
      <c r="V51" s="38"/>
      <c r="W51" s="301" t="s">
        <v>66</v>
      </c>
      <c r="X51" s="302"/>
      <c r="Y51" s="302"/>
      <c r="Z51" s="38"/>
      <c r="AA51" s="301" t="s">
        <v>66</v>
      </c>
      <c r="AB51" s="302"/>
      <c r="AC51" s="302"/>
      <c r="AD51" s="38"/>
      <c r="AE51" s="301" t="s">
        <v>66</v>
      </c>
      <c r="AF51" s="302"/>
      <c r="AG51" s="302"/>
      <c r="AH51" s="38"/>
      <c r="AI51" s="301" t="s">
        <v>66</v>
      </c>
      <c r="AJ51" s="302"/>
      <c r="AK51" s="302"/>
      <c r="AL51" s="38"/>
      <c r="AM51" s="301" t="s">
        <v>66</v>
      </c>
      <c r="AN51" s="302"/>
      <c r="AO51" s="302"/>
    </row>
    <row r="52" spans="1:41">
      <c r="A52" s="304"/>
      <c r="B52" s="92" t="s">
        <v>57</v>
      </c>
      <c r="C52" s="301" t="s">
        <v>66</v>
      </c>
      <c r="D52" s="302"/>
      <c r="E52" s="302"/>
      <c r="F52" s="37"/>
      <c r="G52" s="301" t="s">
        <v>66</v>
      </c>
      <c r="H52" s="302"/>
      <c r="I52" s="302"/>
      <c r="J52" s="38"/>
      <c r="K52" s="301" t="s">
        <v>66</v>
      </c>
      <c r="L52" s="302"/>
      <c r="M52" s="302"/>
      <c r="N52" s="38"/>
      <c r="O52" s="301" t="s">
        <v>66</v>
      </c>
      <c r="P52" s="302"/>
      <c r="Q52" s="302"/>
      <c r="R52" s="38"/>
      <c r="S52" s="301" t="s">
        <v>66</v>
      </c>
      <c r="T52" s="302"/>
      <c r="U52" s="302"/>
      <c r="V52" s="38"/>
      <c r="W52" s="301" t="s">
        <v>66</v>
      </c>
      <c r="X52" s="302"/>
      <c r="Y52" s="302"/>
      <c r="Z52" s="38"/>
      <c r="AA52" s="301" t="s">
        <v>66</v>
      </c>
      <c r="AB52" s="302"/>
      <c r="AC52" s="302"/>
      <c r="AD52" s="38"/>
      <c r="AE52" s="301" t="s">
        <v>66</v>
      </c>
      <c r="AF52" s="302"/>
      <c r="AG52" s="302"/>
      <c r="AH52" s="38"/>
      <c r="AI52" s="301" t="s">
        <v>66</v>
      </c>
      <c r="AJ52" s="302"/>
      <c r="AK52" s="302"/>
      <c r="AL52" s="38"/>
      <c r="AM52" s="301" t="s">
        <v>66</v>
      </c>
      <c r="AN52" s="302"/>
      <c r="AO52" s="302"/>
    </row>
    <row r="53" spans="1:41">
      <c r="A53" s="304"/>
      <c r="B53" s="92" t="s">
        <v>59</v>
      </c>
      <c r="C53" s="301" t="s">
        <v>66</v>
      </c>
      <c r="D53" s="302"/>
      <c r="E53" s="302"/>
      <c r="F53" s="37"/>
      <c r="G53" s="301" t="s">
        <v>66</v>
      </c>
      <c r="H53" s="302"/>
      <c r="I53" s="302"/>
      <c r="J53" s="38"/>
      <c r="K53" s="301" t="s">
        <v>66</v>
      </c>
      <c r="L53" s="302"/>
      <c r="M53" s="302"/>
      <c r="N53" s="38"/>
      <c r="O53" s="301" t="s">
        <v>66</v>
      </c>
      <c r="P53" s="302"/>
      <c r="Q53" s="302"/>
      <c r="R53" s="38"/>
      <c r="S53" s="301" t="s">
        <v>66</v>
      </c>
      <c r="T53" s="302"/>
      <c r="U53" s="302"/>
      <c r="V53" s="38"/>
      <c r="W53" s="301" t="s">
        <v>66</v>
      </c>
      <c r="X53" s="302"/>
      <c r="Y53" s="302"/>
      <c r="Z53" s="38"/>
      <c r="AA53" s="301" t="s">
        <v>66</v>
      </c>
      <c r="AB53" s="302"/>
      <c r="AC53" s="302"/>
      <c r="AD53" s="38"/>
      <c r="AE53" s="301" t="s">
        <v>66</v>
      </c>
      <c r="AF53" s="302"/>
      <c r="AG53" s="302"/>
      <c r="AH53" s="38"/>
      <c r="AI53" s="301" t="s">
        <v>66</v>
      </c>
      <c r="AJ53" s="302"/>
      <c r="AK53" s="302"/>
      <c r="AL53" s="38"/>
      <c r="AM53" s="301" t="s">
        <v>66</v>
      </c>
      <c r="AN53" s="302"/>
      <c r="AO53" s="302"/>
    </row>
    <row r="54" spans="1:41">
      <c r="A54" s="304"/>
      <c r="B54" s="92" t="s">
        <v>58</v>
      </c>
      <c r="C54" s="301" t="s">
        <v>66</v>
      </c>
      <c r="D54" s="302"/>
      <c r="E54" s="302"/>
      <c r="F54" s="37"/>
      <c r="G54" s="301" t="s">
        <v>66</v>
      </c>
      <c r="H54" s="302"/>
      <c r="I54" s="302"/>
      <c r="J54" s="38"/>
      <c r="K54" s="301" t="s">
        <v>66</v>
      </c>
      <c r="L54" s="302"/>
      <c r="M54" s="302"/>
      <c r="N54" s="38"/>
      <c r="O54" s="301" t="s">
        <v>66</v>
      </c>
      <c r="P54" s="302"/>
      <c r="Q54" s="302"/>
      <c r="R54" s="38"/>
      <c r="S54" s="301" t="s">
        <v>66</v>
      </c>
      <c r="T54" s="302"/>
      <c r="U54" s="302"/>
      <c r="V54" s="38"/>
      <c r="W54" s="301" t="s">
        <v>66</v>
      </c>
      <c r="X54" s="302"/>
      <c r="Y54" s="302"/>
      <c r="Z54" s="38"/>
      <c r="AA54" s="301" t="s">
        <v>66</v>
      </c>
      <c r="AB54" s="302"/>
      <c r="AC54" s="302"/>
      <c r="AD54" s="38"/>
      <c r="AE54" s="301" t="s">
        <v>66</v>
      </c>
      <c r="AF54" s="302"/>
      <c r="AG54" s="302"/>
      <c r="AH54" s="38"/>
      <c r="AI54" s="301" t="s">
        <v>66</v>
      </c>
      <c r="AJ54" s="302"/>
      <c r="AK54" s="302"/>
      <c r="AL54" s="38"/>
      <c r="AM54" s="301" t="s">
        <v>66</v>
      </c>
      <c r="AN54" s="302"/>
      <c r="AO54" s="302"/>
    </row>
    <row r="55" spans="1:41">
      <c r="A55" s="304"/>
      <c r="B55" s="92" t="s">
        <v>67</v>
      </c>
      <c r="C55" s="301" t="s">
        <v>66</v>
      </c>
      <c r="D55" s="302"/>
      <c r="E55" s="302"/>
      <c r="F55" s="37"/>
      <c r="G55" s="301" t="s">
        <v>66</v>
      </c>
      <c r="H55" s="302"/>
      <c r="I55" s="302"/>
      <c r="J55" s="38"/>
      <c r="K55" s="301" t="s">
        <v>66</v>
      </c>
      <c r="L55" s="302"/>
      <c r="M55" s="302"/>
      <c r="N55" s="38"/>
      <c r="O55" s="301" t="s">
        <v>66</v>
      </c>
      <c r="P55" s="302"/>
      <c r="Q55" s="302"/>
      <c r="R55" s="38"/>
      <c r="S55" s="301" t="s">
        <v>66</v>
      </c>
      <c r="T55" s="302"/>
      <c r="U55" s="302"/>
      <c r="V55" s="38"/>
      <c r="W55" s="301" t="s">
        <v>66</v>
      </c>
      <c r="X55" s="302"/>
      <c r="Y55" s="302"/>
      <c r="Z55" s="38"/>
      <c r="AA55" s="301" t="s">
        <v>66</v>
      </c>
      <c r="AB55" s="302"/>
      <c r="AC55" s="302"/>
      <c r="AD55" s="38"/>
      <c r="AE55" s="301" t="s">
        <v>66</v>
      </c>
      <c r="AF55" s="302"/>
      <c r="AG55" s="302"/>
      <c r="AH55" s="38"/>
      <c r="AI55" s="301" t="s">
        <v>66</v>
      </c>
      <c r="AJ55" s="302"/>
      <c r="AK55" s="302"/>
      <c r="AL55" s="38"/>
      <c r="AM55" s="301" t="s">
        <v>66</v>
      </c>
      <c r="AN55" s="302"/>
      <c r="AO55" s="302"/>
    </row>
    <row r="56" spans="1:41">
      <c r="A56" s="304"/>
      <c r="B56" s="92" t="s">
        <v>68</v>
      </c>
      <c r="C56" s="301" t="s">
        <v>66</v>
      </c>
      <c r="D56" s="302"/>
      <c r="E56" s="302"/>
      <c r="F56" s="37"/>
      <c r="G56" s="301" t="s">
        <v>66</v>
      </c>
      <c r="H56" s="302"/>
      <c r="I56" s="302"/>
      <c r="J56" s="38"/>
      <c r="K56" s="301" t="s">
        <v>66</v>
      </c>
      <c r="L56" s="302"/>
      <c r="M56" s="302"/>
      <c r="N56" s="38"/>
      <c r="O56" s="301" t="s">
        <v>66</v>
      </c>
      <c r="P56" s="302"/>
      <c r="Q56" s="302"/>
      <c r="R56" s="38"/>
      <c r="S56" s="301" t="s">
        <v>66</v>
      </c>
      <c r="T56" s="302"/>
      <c r="U56" s="302"/>
      <c r="V56" s="38"/>
      <c r="W56" s="301" t="s">
        <v>66</v>
      </c>
      <c r="X56" s="302"/>
      <c r="Y56" s="302"/>
      <c r="Z56" s="38"/>
      <c r="AA56" s="301" t="s">
        <v>66</v>
      </c>
      <c r="AB56" s="302"/>
      <c r="AC56" s="302"/>
      <c r="AD56" s="38"/>
      <c r="AE56" s="301" t="s">
        <v>66</v>
      </c>
      <c r="AF56" s="302"/>
      <c r="AG56" s="302"/>
      <c r="AH56" s="38"/>
      <c r="AI56" s="301" t="s">
        <v>66</v>
      </c>
      <c r="AJ56" s="302"/>
      <c r="AK56" s="302"/>
      <c r="AL56" s="38"/>
      <c r="AM56" s="301" t="s">
        <v>66</v>
      </c>
      <c r="AN56" s="302"/>
      <c r="AO56" s="302"/>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3"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3"/>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3"/>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9"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9"/>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9"/>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9"/>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9"/>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9"/>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9"/>
      <c r="B67" s="39" t="s">
        <v>77</v>
      </c>
      <c r="C67" s="338" t="s">
        <v>78</v>
      </c>
      <c r="D67" s="338"/>
      <c r="E67" s="338"/>
      <c r="F67" s="37"/>
      <c r="G67" s="338" t="s">
        <v>78</v>
      </c>
      <c r="H67" s="338"/>
      <c r="I67" s="338"/>
      <c r="J67" s="38"/>
      <c r="K67" s="338" t="s">
        <v>78</v>
      </c>
      <c r="L67" s="338"/>
      <c r="M67" s="338"/>
      <c r="N67" s="38"/>
      <c r="O67" s="338" t="s">
        <v>78</v>
      </c>
      <c r="P67" s="338"/>
      <c r="Q67" s="338"/>
      <c r="R67" s="38"/>
      <c r="S67" s="338" t="s">
        <v>78</v>
      </c>
      <c r="T67" s="338"/>
      <c r="U67" s="338"/>
      <c r="V67" s="38"/>
      <c r="W67" s="338" t="s">
        <v>78</v>
      </c>
      <c r="X67" s="338"/>
      <c r="Y67" s="338"/>
      <c r="Z67" s="38"/>
      <c r="AA67" s="338" t="s">
        <v>78</v>
      </c>
      <c r="AB67" s="338"/>
      <c r="AC67" s="338"/>
      <c r="AD67" s="38"/>
      <c r="AE67" s="338" t="s">
        <v>78</v>
      </c>
      <c r="AF67" s="338"/>
      <c r="AG67" s="338"/>
      <c r="AH67" s="38"/>
      <c r="AI67" s="338" t="s">
        <v>78</v>
      </c>
      <c r="AJ67" s="338"/>
      <c r="AK67" s="338"/>
      <c r="AL67" s="38"/>
      <c r="AM67" s="338" t="s">
        <v>78</v>
      </c>
      <c r="AN67" s="338"/>
      <c r="AO67" s="338"/>
    </row>
    <row r="68" spans="1:41">
      <c r="A68" s="299"/>
      <c r="B68" s="339"/>
      <c r="C68" s="338"/>
      <c r="D68" s="338"/>
      <c r="E68" s="338"/>
      <c r="F68" s="37"/>
      <c r="G68" s="338"/>
      <c r="H68" s="338"/>
      <c r="I68" s="338"/>
      <c r="J68" s="38"/>
      <c r="K68" s="338"/>
      <c r="L68" s="338"/>
      <c r="M68" s="338"/>
      <c r="N68" s="38"/>
      <c r="O68" s="338"/>
      <c r="P68" s="338"/>
      <c r="Q68" s="338"/>
      <c r="R68" s="38"/>
      <c r="S68" s="338"/>
      <c r="T68" s="338"/>
      <c r="U68" s="338"/>
      <c r="V68" s="38"/>
      <c r="W68" s="338"/>
      <c r="X68" s="338"/>
      <c r="Y68" s="338"/>
      <c r="Z68" s="38"/>
      <c r="AA68" s="338"/>
      <c r="AB68" s="338"/>
      <c r="AC68" s="338"/>
      <c r="AD68" s="38"/>
      <c r="AE68" s="338"/>
      <c r="AF68" s="338"/>
      <c r="AG68" s="338"/>
      <c r="AH68" s="38"/>
      <c r="AI68" s="338"/>
      <c r="AJ68" s="338"/>
      <c r="AK68" s="338"/>
      <c r="AL68" s="38"/>
      <c r="AM68" s="338"/>
      <c r="AN68" s="338"/>
      <c r="AO68" s="338"/>
    </row>
    <row r="69" spans="1:41">
      <c r="A69" s="299"/>
      <c r="B69" s="340"/>
      <c r="C69" s="338"/>
      <c r="D69" s="338"/>
      <c r="E69" s="338"/>
      <c r="F69" s="37"/>
      <c r="G69" s="338"/>
      <c r="H69" s="338"/>
      <c r="I69" s="338"/>
      <c r="J69" s="38"/>
      <c r="K69" s="338"/>
      <c r="L69" s="338"/>
      <c r="M69" s="338"/>
      <c r="N69" s="38"/>
      <c r="O69" s="338"/>
      <c r="P69" s="338"/>
      <c r="Q69" s="338"/>
      <c r="R69" s="38"/>
      <c r="S69" s="338"/>
      <c r="T69" s="338"/>
      <c r="U69" s="338"/>
      <c r="V69" s="38"/>
      <c r="W69" s="338"/>
      <c r="X69" s="338"/>
      <c r="Y69" s="338"/>
      <c r="Z69" s="38"/>
      <c r="AA69" s="338"/>
      <c r="AB69" s="338"/>
      <c r="AC69" s="338"/>
      <c r="AD69" s="38"/>
      <c r="AE69" s="338"/>
      <c r="AF69" s="338"/>
      <c r="AG69" s="338"/>
      <c r="AH69" s="38"/>
      <c r="AI69" s="338"/>
      <c r="AJ69" s="338"/>
      <c r="AK69" s="338"/>
      <c r="AL69" s="38"/>
      <c r="AM69" s="338"/>
      <c r="AN69" s="338"/>
      <c r="AO69" s="338"/>
    </row>
    <row r="70" spans="1:41">
      <c r="A70" s="299"/>
      <c r="B70" s="340"/>
      <c r="C70" s="338"/>
      <c r="D70" s="338"/>
      <c r="E70" s="338"/>
      <c r="F70" s="37"/>
      <c r="G70" s="338"/>
      <c r="H70" s="338"/>
      <c r="I70" s="338"/>
      <c r="J70" s="38"/>
      <c r="K70" s="338"/>
      <c r="L70" s="338"/>
      <c r="M70" s="338"/>
      <c r="N70" s="38"/>
      <c r="O70" s="338"/>
      <c r="P70" s="338"/>
      <c r="Q70" s="338"/>
      <c r="R70" s="38"/>
      <c r="S70" s="338"/>
      <c r="T70" s="338"/>
      <c r="U70" s="338"/>
      <c r="V70" s="38"/>
      <c r="W70" s="338"/>
      <c r="X70" s="338"/>
      <c r="Y70" s="338"/>
      <c r="Z70" s="38"/>
      <c r="AA70" s="338"/>
      <c r="AB70" s="338"/>
      <c r="AC70" s="338"/>
      <c r="AD70" s="38"/>
      <c r="AE70" s="338"/>
      <c r="AF70" s="338"/>
      <c r="AG70" s="338"/>
      <c r="AH70" s="38"/>
      <c r="AI70" s="338"/>
      <c r="AJ70" s="338"/>
      <c r="AK70" s="338"/>
      <c r="AL70" s="38"/>
      <c r="AM70" s="338"/>
      <c r="AN70" s="338"/>
      <c r="AO70" s="338"/>
    </row>
    <row r="71" spans="1:41">
      <c r="A71" s="299"/>
      <c r="B71" s="340"/>
      <c r="C71" s="338"/>
      <c r="D71" s="338"/>
      <c r="E71" s="338"/>
      <c r="F71" s="37"/>
      <c r="G71" s="338"/>
      <c r="H71" s="338"/>
      <c r="I71" s="338"/>
      <c r="J71" s="38"/>
      <c r="K71" s="338"/>
      <c r="L71" s="338"/>
      <c r="M71" s="338"/>
      <c r="N71" s="38"/>
      <c r="O71" s="338"/>
      <c r="P71" s="338"/>
      <c r="Q71" s="338"/>
      <c r="R71" s="38"/>
      <c r="S71" s="338"/>
      <c r="T71" s="338"/>
      <c r="U71" s="338"/>
      <c r="V71" s="38"/>
      <c r="W71" s="338"/>
      <c r="X71" s="338"/>
      <c r="Y71" s="338"/>
      <c r="Z71" s="38"/>
      <c r="AA71" s="338"/>
      <c r="AB71" s="338"/>
      <c r="AC71" s="338"/>
      <c r="AD71" s="38"/>
      <c r="AE71" s="338"/>
      <c r="AF71" s="338"/>
      <c r="AG71" s="338"/>
      <c r="AH71" s="38"/>
      <c r="AI71" s="338"/>
      <c r="AJ71" s="338"/>
      <c r="AK71" s="338"/>
      <c r="AL71" s="38"/>
      <c r="AM71" s="338"/>
      <c r="AN71" s="338"/>
      <c r="AO71" s="338"/>
    </row>
    <row r="72" spans="1:41">
      <c r="A72" s="299"/>
      <c r="B72" s="340"/>
      <c r="C72" s="338"/>
      <c r="D72" s="338"/>
      <c r="E72" s="338"/>
      <c r="F72" s="37"/>
      <c r="G72" s="338"/>
      <c r="H72" s="338"/>
      <c r="I72" s="338"/>
      <c r="J72" s="38"/>
      <c r="K72" s="338"/>
      <c r="L72" s="338"/>
      <c r="M72" s="338"/>
      <c r="N72" s="38"/>
      <c r="O72" s="338"/>
      <c r="P72" s="338"/>
      <c r="Q72" s="338"/>
      <c r="R72" s="38"/>
      <c r="S72" s="338"/>
      <c r="T72" s="338"/>
      <c r="U72" s="338"/>
      <c r="V72" s="38"/>
      <c r="W72" s="338"/>
      <c r="X72" s="338"/>
      <c r="Y72" s="338"/>
      <c r="Z72" s="38"/>
      <c r="AA72" s="338"/>
      <c r="AB72" s="338"/>
      <c r="AC72" s="338"/>
      <c r="AD72" s="38"/>
      <c r="AE72" s="338"/>
      <c r="AF72" s="338"/>
      <c r="AG72" s="338"/>
      <c r="AH72" s="38"/>
      <c r="AI72" s="338"/>
      <c r="AJ72" s="338"/>
      <c r="AK72" s="338"/>
      <c r="AL72" s="38"/>
      <c r="AM72" s="338"/>
      <c r="AN72" s="338"/>
      <c r="AO72" s="338"/>
    </row>
    <row r="73" spans="1:41">
      <c r="A73" s="299"/>
      <c r="B73" s="341"/>
      <c r="C73" s="338"/>
      <c r="D73" s="338"/>
      <c r="E73" s="338"/>
      <c r="F73" s="37"/>
      <c r="G73" s="338"/>
      <c r="H73" s="338"/>
      <c r="I73" s="338"/>
      <c r="J73" s="38"/>
      <c r="K73" s="338"/>
      <c r="L73" s="338"/>
      <c r="M73" s="338"/>
      <c r="N73" s="38"/>
      <c r="O73" s="338"/>
      <c r="P73" s="338"/>
      <c r="Q73" s="338"/>
      <c r="R73" s="38"/>
      <c r="S73" s="338"/>
      <c r="T73" s="338"/>
      <c r="U73" s="338"/>
      <c r="V73" s="38"/>
      <c r="W73" s="338"/>
      <c r="X73" s="338"/>
      <c r="Y73" s="338"/>
      <c r="Z73" s="38"/>
      <c r="AA73" s="338"/>
      <c r="AB73" s="338"/>
      <c r="AC73" s="338"/>
      <c r="AD73" s="38"/>
      <c r="AE73" s="338"/>
      <c r="AF73" s="338"/>
      <c r="AG73" s="338"/>
      <c r="AH73" s="38"/>
      <c r="AI73" s="338"/>
      <c r="AJ73" s="338"/>
      <c r="AK73" s="338"/>
      <c r="AL73" s="38"/>
      <c r="AM73" s="338"/>
      <c r="AN73" s="338"/>
      <c r="AO73" s="338"/>
    </row>
    <row r="74" spans="1:41">
      <c r="A74" s="299"/>
    </row>
    <row r="75" spans="1:41">
      <c r="A75" s="299"/>
    </row>
    <row r="76" spans="1:41">
      <c r="A76" s="299"/>
    </row>
    <row r="77" spans="1:41">
      <c r="A77" s="299"/>
    </row>
    <row r="78" spans="1:41">
      <c r="A78" s="299"/>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Soham Perret</cp:lastModifiedBy>
  <cp:revision/>
  <dcterms:created xsi:type="dcterms:W3CDTF">2020-07-30T17:29:20Z</dcterms:created>
  <dcterms:modified xsi:type="dcterms:W3CDTF">2026-02-20T06:03:19Z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