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3d6981a0d7d3bca3/Documents/Projects_VAL/GS/GS.VAL.24.114_PA/8.Final Report/Kickout_2/GS.VAL.24.114-PERR_Round2_Addressed/TR_Pack_GS.VAL.24.114/Resub 2 Final files/"/>
    </mc:Choice>
  </mc:AlternateContent>
  <xr:revisionPtr revIDLastSave="7" documentId="8_{BF3C6797-901C-B54B-9FBA-2DE21A64238F}" xr6:coauthVersionLast="47" xr6:coauthVersionMax="47" xr10:uidLastSave="{D5BC59AD-E1B3-4614-B6C1-8ACF18D70E37}"/>
  <bookViews>
    <workbookView xWindow="20370" yWindow="-120" windowWidth="29040" windowHeight="15720" tabRatio="708" activeTab="2" xr2:uid="{00000000-000D-0000-FFFF-FFFF00000000}"/>
  </bookViews>
  <sheets>
    <sheet name="Summary 3rd CP" sheetId="13" r:id="rId1"/>
    <sheet name="ER_calculation" sheetId="10" r:id="rId2"/>
    <sheet name="Project_ER_per Year" sheetId="9" r:id="rId3"/>
    <sheet name="Threshold calculation" sheetId="15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4" i="9" l="1"/>
  <c r="R35" i="9"/>
  <c r="R36" i="9"/>
  <c r="R37" i="9"/>
  <c r="R38" i="9"/>
  <c r="R39" i="9"/>
  <c r="R33" i="9"/>
  <c r="C38" i="13" s="1"/>
  <c r="C44" i="13"/>
  <c r="C43" i="13"/>
  <c r="C42" i="13"/>
  <c r="C41" i="13"/>
  <c r="C40" i="13"/>
  <c r="C39" i="13"/>
  <c r="Q23" i="9"/>
  <c r="D24" i="13"/>
  <c r="D23" i="13"/>
  <c r="E22" i="13"/>
  <c r="F38" i="13" l="1"/>
  <c r="C45" i="13"/>
  <c r="C32" i="10"/>
  <c r="C37" i="10" l="1"/>
  <c r="C38" i="10" l="1"/>
  <c r="C22" i="13" l="1"/>
  <c r="D22" i="13" s="1"/>
  <c r="E21" i="13" l="1"/>
  <c r="F7" i="9" l="1"/>
  <c r="B74" i="10" l="1"/>
  <c r="B66" i="10"/>
  <c r="B68" i="10" s="1"/>
  <c r="B59" i="10"/>
  <c r="B75" i="10" l="1"/>
  <c r="C20" i="10" s="1"/>
  <c r="C23" i="13"/>
  <c r="C24" i="13"/>
  <c r="C25" i="13"/>
  <c r="C26" i="13"/>
  <c r="C27" i="13"/>
  <c r="C28" i="13"/>
  <c r="C29" i="13" l="1"/>
  <c r="R13" i="9"/>
  <c r="E45" i="13"/>
  <c r="C13" i="13"/>
  <c r="G22" i="9"/>
  <c r="R14" i="9"/>
  <c r="R15" i="9"/>
  <c r="R16" i="9"/>
  <c r="R17" i="9"/>
  <c r="R18" i="9"/>
  <c r="R19" i="9"/>
  <c r="H22" i="9" l="1"/>
  <c r="E23" i="13" l="1"/>
  <c r="I22" i="9"/>
  <c r="E24" i="13" l="1"/>
  <c r="D25" i="13" s="1"/>
  <c r="J22" i="9"/>
  <c r="E25" i="13" l="1"/>
  <c r="D26" i="13" s="1"/>
  <c r="K22" i="9"/>
  <c r="E26" i="13" l="1"/>
  <c r="D27" i="13" s="1"/>
  <c r="L22" i="9"/>
  <c r="E27" i="13" l="1"/>
  <c r="D28" i="13" s="1"/>
  <c r="M22" i="9"/>
  <c r="D29" i="13" l="1"/>
  <c r="E28" i="13"/>
  <c r="N22" i="9"/>
  <c r="E29" i="13" l="1"/>
  <c r="E30" i="13"/>
  <c r="O22" i="9"/>
  <c r="P22" i="9" l="1"/>
  <c r="Q22" i="9" l="1"/>
  <c r="R22" i="9" l="1"/>
  <c r="Q12" i="9" l="1"/>
  <c r="F23" i="9" l="1"/>
  <c r="G23" i="9" s="1"/>
  <c r="H23" i="9" s="1"/>
  <c r="I23" i="9" s="1"/>
  <c r="J23" i="9" s="1"/>
  <c r="R12" i="9"/>
  <c r="K23" i="9" l="1"/>
  <c r="L23" i="9" l="1"/>
  <c r="M23" i="9" l="1"/>
  <c r="N23" i="9" l="1"/>
  <c r="O23" i="9" l="1"/>
  <c r="P23" i="9" l="1"/>
  <c r="R23" i="9" s="1"/>
  <c r="F24" i="9" l="1"/>
  <c r="G24" i="9" l="1"/>
  <c r="H24" i="9" l="1"/>
  <c r="I24" i="9" l="1"/>
  <c r="J24" i="9" l="1"/>
  <c r="K24" i="9" l="1"/>
  <c r="L24" i="9" l="1"/>
  <c r="M24" i="9" l="1"/>
  <c r="N24" i="9" l="1"/>
  <c r="O24" i="9" l="1"/>
  <c r="P24" i="9" l="1"/>
  <c r="Q24" i="9" s="1"/>
  <c r="F25" i="9" l="1"/>
  <c r="R24" i="9"/>
  <c r="G25" i="9" l="1"/>
  <c r="H25" i="9" l="1"/>
  <c r="I25" i="9" l="1"/>
  <c r="J25" i="9" l="1"/>
  <c r="K25" i="9" l="1"/>
  <c r="L25" i="9" l="1"/>
  <c r="M25" i="9" l="1"/>
  <c r="N25" i="9" l="1"/>
  <c r="O25" i="9" l="1"/>
  <c r="P25" i="9" l="1"/>
  <c r="Q25" i="9" s="1"/>
  <c r="R25" i="9" l="1"/>
  <c r="F26" i="9"/>
  <c r="G26" i="9" l="1"/>
  <c r="H26" i="9" l="1"/>
  <c r="I26" i="9" l="1"/>
  <c r="J26" i="9" l="1"/>
  <c r="K26" i="9" l="1"/>
  <c r="L26" i="9" l="1"/>
  <c r="M26" i="9" l="1"/>
  <c r="N26" i="9" l="1"/>
  <c r="O26" i="9" l="1"/>
  <c r="P26" i="9" l="1"/>
  <c r="Q26" i="9" s="1"/>
  <c r="F27" i="9" l="1"/>
  <c r="R26" i="9"/>
  <c r="G27" i="9" l="1"/>
  <c r="H27" i="9" l="1"/>
  <c r="I27" i="9" l="1"/>
  <c r="J27" i="9" l="1"/>
  <c r="K27" i="9" l="1"/>
  <c r="L27" i="9" l="1"/>
  <c r="M27" i="9" l="1"/>
  <c r="N27" i="9" l="1"/>
  <c r="O27" i="9" l="1"/>
  <c r="P27" i="9" l="1"/>
  <c r="Q27" i="9" s="1"/>
  <c r="R27" i="9" l="1"/>
  <c r="F28" i="9"/>
  <c r="G28" i="9" l="1"/>
  <c r="H28" i="9" l="1"/>
  <c r="I28" i="9" l="1"/>
  <c r="J28" i="9" l="1"/>
  <c r="K28" i="9" l="1"/>
  <c r="L28" i="9" l="1"/>
  <c r="M28" i="9" l="1"/>
  <c r="N28" i="9" l="1"/>
  <c r="O28" i="9" l="1"/>
  <c r="P28" i="9" l="1"/>
  <c r="Q28" i="9" s="1"/>
  <c r="F29" i="9" l="1"/>
  <c r="R28" i="9"/>
  <c r="G29" i="9" l="1"/>
  <c r="H29" i="9" l="1"/>
  <c r="I29" i="9" l="1"/>
  <c r="J29" i="9" l="1"/>
  <c r="K29" i="9" l="1"/>
  <c r="L29" i="9" l="1"/>
  <c r="M29" i="9" l="1"/>
  <c r="N29" i="9" l="1"/>
  <c r="O29" i="9" l="1"/>
  <c r="P29" i="9" l="1"/>
  <c r="Q29" i="9" s="1"/>
  <c r="R29" i="9" l="1"/>
  <c r="C33" i="10"/>
  <c r="C43" i="10" s="1"/>
  <c r="C42" i="10"/>
  <c r="C6" i="15" l="1"/>
  <c r="C14" i="15" s="1"/>
  <c r="C18" i="15" s="1"/>
  <c r="C47" i="10"/>
  <c r="C16" i="10"/>
  <c r="C24" i="10" s="1"/>
  <c r="D24" i="10" s="1"/>
  <c r="C7" i="9" s="1"/>
  <c r="F38" i="9" l="1"/>
  <c r="I37" i="9"/>
  <c r="Q36" i="9"/>
  <c r="H39" i="9"/>
  <c r="N38" i="9"/>
  <c r="K35" i="9"/>
  <c r="J37" i="9"/>
  <c r="N34" i="9"/>
  <c r="N35" i="9"/>
  <c r="M38" i="9"/>
  <c r="K36" i="9"/>
  <c r="O32" i="9"/>
  <c r="I32" i="9"/>
  <c r="Q35" i="9"/>
  <c r="I35" i="9"/>
  <c r="K38" i="9"/>
  <c r="K32" i="9"/>
  <c r="G35" i="9"/>
  <c r="Q32" i="9"/>
  <c r="P34" i="9"/>
  <c r="Q38" i="9"/>
  <c r="I36" i="9"/>
  <c r="G39" i="9"/>
  <c r="M36" i="9"/>
  <c r="M32" i="9"/>
  <c r="G34" i="9"/>
  <c r="G38" i="9"/>
  <c r="I34" i="9"/>
  <c r="J34" i="9"/>
  <c r="F36" i="9"/>
  <c r="L39" i="9"/>
  <c r="Q39" i="9"/>
  <c r="M37" i="9"/>
  <c r="P39" i="9"/>
  <c r="I38" i="9"/>
  <c r="G36" i="9"/>
  <c r="I39" i="9"/>
  <c r="N37" i="9"/>
  <c r="Q33" i="9"/>
  <c r="N39" i="9"/>
  <c r="P35" i="9"/>
  <c r="O36" i="9"/>
  <c r="P38" i="9"/>
  <c r="M39" i="9"/>
  <c r="L38" i="9"/>
  <c r="Q37" i="9"/>
  <c r="L34" i="9"/>
  <c r="L36" i="9"/>
  <c r="H38" i="9"/>
  <c r="F32" i="9"/>
  <c r="O37" i="9"/>
  <c r="L37" i="9"/>
  <c r="H36" i="9"/>
  <c r="P36" i="9"/>
  <c r="N36" i="9"/>
  <c r="K37" i="9"/>
  <c r="H34" i="9"/>
  <c r="K39" i="9"/>
  <c r="Q34" i="9"/>
  <c r="F35" i="9"/>
  <c r="L35" i="9"/>
  <c r="M35" i="9"/>
  <c r="G32" i="9"/>
  <c r="H37" i="9"/>
  <c r="N32" i="9"/>
  <c r="M34" i="9"/>
  <c r="O39" i="9"/>
  <c r="H32" i="9"/>
  <c r="L32" i="9"/>
  <c r="O34" i="9"/>
  <c r="P37" i="9"/>
  <c r="F37" i="9"/>
  <c r="F34" i="9"/>
  <c r="F39" i="9"/>
  <c r="J36" i="9"/>
  <c r="P32" i="9"/>
  <c r="O38" i="9"/>
  <c r="J32" i="9"/>
  <c r="H35" i="9"/>
  <c r="P33" i="9"/>
  <c r="J39" i="9"/>
  <c r="J38" i="9"/>
  <c r="K34" i="9"/>
  <c r="O35" i="9"/>
  <c r="J35" i="9"/>
  <c r="G37" i="9"/>
  <c r="F42" i="13" l="1"/>
  <c r="F43" i="13"/>
  <c r="F39" i="13"/>
  <c r="F41" i="13"/>
  <c r="F44" i="13"/>
  <c r="F40" i="13"/>
  <c r="R32" i="9"/>
  <c r="C46" i="13" l="1"/>
  <c r="F46" i="13" s="1"/>
  <c r="R40" i="9"/>
  <c r="F4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tc={B7FF3280-FF2A-42B5-ACD7-EC2AC1AF6566}</author>
  </authors>
  <commentList>
    <comment ref="B1" authorId="0" shapeId="0" xr:uid="{B7FF3280-FF2A-42B5-ACD7-EC2AC1AF6566}">
      <text>
        <t>[Threaded comment]
Your version of Excel allows you to read this threaded comment; however, any edits to it will get removed if the file is opened in a newer version of Excel. Learn more: https://go.microsoft.com/fwlink/?linkid=870924
Comment:
    Kindly update the title as per the PDD since Busia communities are also included.
Similarly, make this consistent across all tabs.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tc={92C85968-C85B-4678-A3D8-B3619133A0D2}</author>
    <author>tc={5F95D70F-221F-46DA-A773-273F8E4027F5}</author>
    <author>tc={DC4F9126-1C8E-4FED-B637-8BB8C61E2FD0}</author>
  </authors>
  <commentList>
    <comment ref="A1" authorId="0" shapeId="0" xr:uid="{92C85968-C85B-4678-A3D8-B3619133A0D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Kindly update the title as per the PDD since Busia communities are also included.
Similarly, make this consistent across all tabs.
Reply:
    revised </t>
      </text>
    </comment>
    <comment ref="A2" authorId="1" shapeId="0" xr:uid="{5F95D70F-221F-46DA-A773-273F8E4027F5}">
      <text>
        <t>[Threaded comment]
Your version of Excel allows you to read this threaded comment; however, any edits to it will get removed if the file is opened in a newer version of Excel. Learn more: https://go.microsoft.com/fwlink/?linkid=870924
Comment:
    Kindly update the date.</t>
      </text>
    </comment>
    <comment ref="A4" authorId="2" shapeId="0" xr:uid="{DC4F9126-1C8E-4FED-B637-8BB8C61E2FD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Kindly update the methodology version in line with the PDD.
Reply:
    resolved </t>
      </text>
    </comment>
  </commentList>
</comments>
</file>

<file path=xl/sharedStrings.xml><?xml version="1.0" encoding="utf-8"?>
<sst xmlns="http://schemas.openxmlformats.org/spreadsheetml/2006/main" count="185" uniqueCount="115">
  <si>
    <t>Emission reduction according to projected monthly stove dissemination and operation</t>
  </si>
  <si>
    <t>Version:</t>
  </si>
  <si>
    <t>Date of file:</t>
  </si>
  <si>
    <t>ER per stove per month</t>
  </si>
  <si>
    <t>tCO2/stove/month</t>
  </si>
  <si>
    <t>Stoves Sales/Instalation</t>
  </si>
  <si>
    <t>Jan</t>
  </si>
  <si>
    <t>Feb</t>
  </si>
  <si>
    <t>Mar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</si>
  <si>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</si>
  <si>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</si>
  <si>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</si>
  <si>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</si>
  <si>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</si>
  <si>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</si>
  <si>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</si>
  <si>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</si>
  <si>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</si>
  <si>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</si>
  <si>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Cummulative Monthly Stoves in Operation</t>
  </si>
  <si>
    <t>Annual ER (tCO2e)</t>
  </si>
  <si>
    <t>Item</t>
  </si>
  <si>
    <t>Unit</t>
  </si>
  <si>
    <t>Value</t>
  </si>
  <si>
    <t>Source</t>
  </si>
  <si>
    <t>Project Technology Days (N)</t>
  </si>
  <si>
    <t>days</t>
  </si>
  <si>
    <t>Cumulative Usage Rate (U)</t>
  </si>
  <si>
    <t>fraction</t>
  </si>
  <si>
    <t>Fuel Savings (P)</t>
  </si>
  <si>
    <t>t wood/day-stove</t>
  </si>
  <si>
    <t>Non-renewable biomass fraction</t>
  </si>
  <si>
    <t>Net Caloric Value*</t>
  </si>
  <si>
    <t>TJ/t wood</t>
  </si>
  <si>
    <t>IPCC 2006 default</t>
  </si>
  <si>
    <t>EF wood, CO2</t>
  </si>
  <si>
    <t>tCO2e/t wood</t>
  </si>
  <si>
    <t>EF wood, nonCO2</t>
  </si>
  <si>
    <t>IPCC 2006 default (CH4 + N2O)</t>
  </si>
  <si>
    <t>Leakage LE</t>
  </si>
  <si>
    <t>tCO2e/t year</t>
  </si>
  <si>
    <t>*not used if EF is in tCO2/t fuel</t>
  </si>
  <si>
    <t>Total ER (tCO2e/year-stove)</t>
  </si>
  <si>
    <t>Baseline fuel consumption</t>
  </si>
  <si>
    <t>source</t>
  </si>
  <si>
    <t>Wood combusted</t>
  </si>
  <si>
    <r>
      <t>t/</t>
    </r>
    <r>
      <rPr>
        <sz val="9"/>
        <rFont val="Verdana"/>
        <family val="2"/>
      </rPr>
      <t>year</t>
    </r>
    <r>
      <rPr>
        <sz val="9"/>
        <rFont val="Verdana"/>
        <family val="2"/>
      </rPr>
      <t>/stove</t>
    </r>
  </si>
  <si>
    <t>t/day/stove</t>
  </si>
  <si>
    <t>Project fuel consumption</t>
  </si>
  <si>
    <t>Fuel Savings</t>
  </si>
  <si>
    <t>Wood savings</t>
  </si>
  <si>
    <t>calculated</t>
  </si>
  <si>
    <t>Emission factors</t>
  </si>
  <si>
    <t>CO2 emission factor for wood</t>
  </si>
  <si>
    <t>item</t>
    <phoneticPr fontId="0" type="noConversion"/>
  </si>
  <si>
    <t>value</t>
    <phoneticPr fontId="0" type="noConversion"/>
  </si>
  <si>
    <t>EF wood (tCO2e/TJ)</t>
  </si>
  <si>
    <t>IPCC default 2006 (Table 2.5)</t>
    <phoneticPr fontId="0" type="noConversion"/>
  </si>
  <si>
    <t>NCV wood (TJ/ton fuel)</t>
  </si>
  <si>
    <t>IPCC default 2006 (Table 1.2)</t>
  </si>
  <si>
    <t>EF wood (tCO2e/t fuel)</t>
  </si>
  <si>
    <t>CH4 emission factor</t>
  </si>
  <si>
    <t>EF wood (tCH4/TJ)</t>
  </si>
  <si>
    <t>GWP CH4</t>
  </si>
  <si>
    <t>wood tCO2e/TJ</t>
  </si>
  <si>
    <t>EF wood tCO2e/t fuel</t>
  </si>
  <si>
    <t>N2O emission factor</t>
  </si>
  <si>
    <t>wood tN2O/TJ</t>
    <phoneticPr fontId="0" type="noConversion"/>
  </si>
  <si>
    <t>GWP N2O</t>
  </si>
  <si>
    <t>Year</t>
  </si>
  <si>
    <t>TOTAL</t>
  </si>
  <si>
    <t>New</t>
  </si>
  <si>
    <t>Estimation of baseline emissions (tonnes CO2 e)</t>
  </si>
  <si>
    <t>Estimation of project emissions (tonnes CO2 e)</t>
  </si>
  <si>
    <t>Estimation of leakage (tonnes CO2 e)</t>
  </si>
  <si>
    <t>Estimation of emission reductions (tonnes CO2 e)</t>
  </si>
  <si>
    <t>Average</t>
  </si>
  <si>
    <t>Tembea stove</t>
  </si>
  <si>
    <t>total sold</t>
  </si>
  <si>
    <t>in operation</t>
  </si>
  <si>
    <t>excluded due to age</t>
  </si>
  <si>
    <t>Ex-ante calculation of ER for 2025-2031</t>
  </si>
  <si>
    <t>Stove Sales per Scenarios for 2025-2031</t>
  </si>
  <si>
    <t>Stove Sales for 2025-2031</t>
  </si>
  <si>
    <t>V01</t>
  </si>
  <si>
    <t>IPCC default 2006 (Table 2.5)</t>
  </si>
  <si>
    <t>https://globalgoals.goldstandard.org/ru-2020-applicability-of-global-warming-potential-for-gold-standard-for-the-global-goals-projects/</t>
  </si>
  <si>
    <t>Total firewood (tCO2e/TJ)</t>
  </si>
  <si>
    <r>
      <t>ER</t>
    </r>
    <r>
      <rPr>
        <i/>
        <vertAlign val="subscript"/>
        <sz val="10"/>
        <color rgb="FF4D4D4C"/>
        <rFont val="Verdana"/>
        <family val="2"/>
      </rPr>
      <t>y</t>
    </r>
    <r>
      <rPr>
        <sz val="10"/>
        <color rgb="FF4D4D4C"/>
        <rFont val="Verdana"/>
        <family val="2"/>
      </rPr>
      <t xml:space="preserve">  = Σ</t>
    </r>
    <r>
      <rPr>
        <i/>
        <vertAlign val="subscript"/>
        <sz val="10"/>
        <color rgb="FF4D4D4C"/>
        <rFont val="Verdana"/>
        <family val="2"/>
      </rPr>
      <t xml:space="preserve">b,p </t>
    </r>
    <r>
      <rPr>
        <sz val="10"/>
        <color rgb="FF4D4D4C"/>
        <rFont val="Verdana"/>
        <family val="2"/>
      </rPr>
      <t>(N</t>
    </r>
    <r>
      <rPr>
        <i/>
        <vertAlign val="subscript"/>
        <sz val="10"/>
        <color rgb="FF4D4D4C"/>
        <rFont val="Verdana"/>
        <family val="2"/>
      </rPr>
      <t>b,p,y</t>
    </r>
    <r>
      <rPr>
        <sz val="10"/>
        <color rgb="FF4D4D4C"/>
        <rFont val="Verdana"/>
        <family val="2"/>
      </rPr>
      <t>* U</t>
    </r>
    <r>
      <rPr>
        <i/>
        <vertAlign val="subscript"/>
        <sz val="10"/>
        <color rgb="FF4D4D4C"/>
        <rFont val="Verdana"/>
        <family val="2"/>
      </rPr>
      <t>p,y</t>
    </r>
    <r>
      <rPr>
        <sz val="10"/>
        <color rgb="FF4D4D4C"/>
        <rFont val="Verdana"/>
        <family val="2"/>
      </rPr>
      <t>* SFS</t>
    </r>
    <r>
      <rPr>
        <i/>
        <vertAlign val="subscript"/>
        <sz val="10"/>
        <color rgb="FF4D4D4C"/>
        <rFont val="Verdana"/>
        <family val="2"/>
      </rPr>
      <t>p</t>
    </r>
    <r>
      <rPr>
        <i/>
        <sz val="10"/>
        <color rgb="FF4D4D4C"/>
        <rFont val="Verdana"/>
        <family val="2"/>
      </rPr>
      <t>,</t>
    </r>
    <r>
      <rPr>
        <i/>
        <vertAlign val="subscript"/>
        <sz val="10"/>
        <color rgb="FF4D4D4C"/>
        <rFont val="Verdana"/>
        <family val="2"/>
      </rPr>
      <t>b,y</t>
    </r>
    <r>
      <rPr>
        <sz val="10"/>
        <color rgb="FF4D4D4C"/>
        <rFont val="Verdana"/>
        <family val="2"/>
      </rPr>
      <t>*NCV</t>
    </r>
    <r>
      <rPr>
        <i/>
        <vertAlign val="subscript"/>
        <sz val="10"/>
        <color rgb="FF4D4D4C"/>
        <rFont val="Verdana"/>
        <family val="2"/>
      </rPr>
      <t>b,fuel</t>
    </r>
    <r>
      <rPr>
        <sz val="10"/>
        <color rgb="FF4D4D4C"/>
        <rFont val="Verdana"/>
        <family val="2"/>
      </rPr>
      <t>* ( f</t>
    </r>
    <r>
      <rPr>
        <i/>
        <vertAlign val="subscript"/>
        <sz val="10"/>
        <color rgb="FF4D4D4C"/>
        <rFont val="Verdana"/>
        <family val="2"/>
      </rPr>
      <t>NRB,b,y</t>
    </r>
    <r>
      <rPr>
        <sz val="10"/>
        <color rgb="FF4D4D4C"/>
        <rFont val="Verdana"/>
        <family val="2"/>
      </rPr>
      <t>* EF</t>
    </r>
    <r>
      <rPr>
        <i/>
        <vertAlign val="subscript"/>
        <sz val="10"/>
        <color rgb="FF4D4D4C"/>
        <rFont val="Verdana"/>
        <family val="2"/>
      </rPr>
      <t>b,f,CO2</t>
    </r>
    <r>
      <rPr>
        <sz val="10"/>
        <color rgb="FF4D4D4C"/>
        <rFont val="Verdana"/>
        <family val="2"/>
      </rPr>
      <t>+EF</t>
    </r>
    <r>
      <rPr>
        <i/>
        <vertAlign val="subscript"/>
        <sz val="10"/>
        <color rgb="FF4D4D4C"/>
        <rFont val="Verdana"/>
        <family val="2"/>
      </rPr>
      <t>b,fuel, nonCO2</t>
    </r>
    <r>
      <rPr>
        <sz val="10"/>
        <color rgb="FF4D4D4C"/>
        <rFont val="Verdana"/>
        <family val="2"/>
      </rPr>
      <t>)) * ΣLE</t>
    </r>
    <r>
      <rPr>
        <i/>
        <vertAlign val="subscript"/>
        <sz val="10"/>
        <color rgb="FF4D4D4C"/>
        <rFont val="Verdana"/>
        <family val="2"/>
      </rPr>
      <t>p,y</t>
    </r>
  </si>
  <si>
    <t xml:space="preserve">calculated </t>
  </si>
  <si>
    <t>Fuel savings</t>
  </si>
  <si>
    <t>Wood stove</t>
  </si>
  <si>
    <t>tonnes/yr</t>
  </si>
  <si>
    <t>NCV</t>
  </si>
  <si>
    <t>Wood</t>
  </si>
  <si>
    <t>TJ/tonne</t>
  </si>
  <si>
    <t>Energy savings</t>
  </si>
  <si>
    <t>TJ</t>
  </si>
  <si>
    <t>TJ to MWh</t>
  </si>
  <si>
    <t>MWh</t>
  </si>
  <si>
    <t>https://cdm.unfccc.int/methodologies/PAmethodologies/tools/am-tool-33-v3.pdf</t>
  </si>
  <si>
    <t>Efficient Stoves for Busia and Siaya communities, Kenya</t>
  </si>
  <si>
    <t>Measured BFT 2024</t>
  </si>
  <si>
    <t>GS 879-3CP Project fuel test_v1.xlsx</t>
  </si>
  <si>
    <t>GS 879-3CP baseline fuel test_v1.xlsx</t>
  </si>
  <si>
    <t>PFT 2025</t>
  </si>
  <si>
    <t xml:space="preserve">Average </t>
  </si>
  <si>
    <t>calculated from BPFT 2025</t>
  </si>
  <si>
    <t xml:space="preserve">Calculated </t>
  </si>
  <si>
    <t xml:space="preserve">fuel savings </t>
  </si>
  <si>
    <t>24/09/2025</t>
  </si>
  <si>
    <t>Emission reducation calculations for PDD according to GS Methodology "Technologies and Practices to Displace Decentralized Thermal Energy Consumption V04 (07/10/2021)</t>
  </si>
  <si>
    <t xml:space="preserve">Methodology default </t>
  </si>
  <si>
    <t>Average usage rate 2nd Crediting period GS 879</t>
  </si>
  <si>
    <t xml:space="preserve">Number of days in a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</si>
</sst>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000"/>
    <numFmt numFmtId="167" formatCode="0.000"/>
    <numFmt numFmtId="168" formatCode="_-* #,##0.00\ &quot;€&quot;_-;\-* #,##0.00\ &quot;€&quot;_-;_-* &quot;-&quot;??\ &quot;€&quot;_-;_-@_-"/>
  </numFmts>
  <fonts count="25" x14ac:knownFonts="1">
    <font>
      <sz val="10"/>
      <name val="Verdana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0" tint="-0.499984740745262"/>
      <name val="Verdana"/>
      <family val="2"/>
    </font>
    <font>
      <b/>
      <sz val="10"/>
      <color theme="0" tint="-0.499984740745262"/>
      <name val="Verdana"/>
      <family val="2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u/>
      <sz val="8.25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10"/>
      <color rgb="FF4D4D4C"/>
      <name val="Verdana"/>
      <family val="2"/>
    </font>
    <font>
      <i/>
      <vertAlign val="subscript"/>
      <sz val="10"/>
      <color rgb="FF4D4D4C"/>
      <name val="Verdana"/>
      <family val="2"/>
    </font>
    <font>
      <i/>
      <sz val="10"/>
      <color rgb="FF4D4D4C"/>
      <name val="Verdana"/>
      <family val="2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7">
    <xf numFmtId="0" fontId="0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0" fontId="9" fillId="0" borderId="0"/>
    <xf numFmtId="9" fontId="9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5">
    <xf numFmtId="0" fontId="0" fillId="0" borderId="0" xfId="0"/>
    <xf numFmtId="0" fontId="7" fillId="0" borderId="0" xfId="5" applyFont="1"/>
    <xf numFmtId="0" fontId="4" fillId="0" borderId="0" xfId="5"/>
    <xf numFmtId="0" fontId="8" fillId="0" borderId="0" xfId="5" applyFont="1"/>
    <xf numFmtId="0" fontId="10" fillId="0" borderId="0" xfId="6" applyFont="1"/>
    <xf numFmtId="0" fontId="9" fillId="0" borderId="0" xfId="6"/>
    <xf numFmtId="14" fontId="10" fillId="0" borderId="0" xfId="6" applyNumberFormat="1" applyFont="1" applyAlignment="1">
      <alignment horizontal="left"/>
    </xf>
    <xf numFmtId="0" fontId="10" fillId="0" borderId="2" xfId="6" applyFont="1" applyBorder="1" applyAlignment="1">
      <alignment wrapText="1"/>
    </xf>
    <xf numFmtId="0" fontId="10" fillId="0" borderId="4" xfId="6" applyFont="1" applyBorder="1"/>
    <xf numFmtId="0" fontId="11" fillId="0" borderId="0" xfId="6" applyFont="1"/>
    <xf numFmtId="0" fontId="14" fillId="0" borderId="0" xfId="6" applyFont="1"/>
    <xf numFmtId="1" fontId="9" fillId="0" borderId="0" xfId="6" applyNumberFormat="1"/>
    <xf numFmtId="3" fontId="9" fillId="0" borderId="0" xfId="6" applyNumberFormat="1"/>
    <xf numFmtId="9" fontId="0" fillId="0" borderId="0" xfId="7" applyFont="1"/>
    <xf numFmtId="0" fontId="15" fillId="0" borderId="0" xfId="6" applyFont="1"/>
    <xf numFmtId="0" fontId="10" fillId="0" borderId="0" xfId="6" applyFont="1" applyAlignment="1">
      <alignment wrapText="1"/>
    </xf>
    <xf numFmtId="0" fontId="15" fillId="0" borderId="0" xfId="6" applyFont="1" applyAlignment="1">
      <alignment horizontal="center"/>
    </xf>
    <xf numFmtId="165" fontId="9" fillId="0" borderId="0" xfId="6" applyNumberFormat="1"/>
    <xf numFmtId="2" fontId="10" fillId="0" borderId="0" xfId="6" applyNumberFormat="1" applyFont="1"/>
    <xf numFmtId="0" fontId="16" fillId="0" borderId="0" xfId="5" applyFont="1"/>
    <xf numFmtId="49" fontId="8" fillId="0" borderId="0" xfId="5" applyNumberFormat="1" applyFont="1"/>
    <xf numFmtId="0" fontId="17" fillId="3" borderId="0" xfId="5" applyFont="1" applyFill="1"/>
    <xf numFmtId="0" fontId="8" fillId="3" borderId="0" xfId="5" applyFont="1" applyFill="1"/>
    <xf numFmtId="0" fontId="18" fillId="3" borderId="0" xfId="5" applyFont="1" applyFill="1"/>
    <xf numFmtId="0" fontId="8" fillId="2" borderId="5" xfId="5" applyFont="1" applyFill="1" applyBorder="1"/>
    <xf numFmtId="0" fontId="8" fillId="2" borderId="5" xfId="5" applyFont="1" applyFill="1" applyBorder="1" applyAlignment="1">
      <alignment horizontal="center"/>
    </xf>
    <xf numFmtId="0" fontId="8" fillId="3" borderId="5" xfId="5" applyFont="1" applyFill="1" applyBorder="1"/>
    <xf numFmtId="0" fontId="8" fillId="3" borderId="5" xfId="5" applyFont="1" applyFill="1" applyBorder="1" applyAlignment="1">
      <alignment horizontal="right"/>
    </xf>
    <xf numFmtId="166" fontId="8" fillId="3" borderId="5" xfId="5" applyNumberFormat="1" applyFont="1" applyFill="1" applyBorder="1" applyAlignment="1">
      <alignment horizontal="right"/>
    </xf>
    <xf numFmtId="10" fontId="8" fillId="3" borderId="5" xfId="5" applyNumberFormat="1" applyFont="1" applyFill="1" applyBorder="1" applyAlignment="1">
      <alignment horizontal="right"/>
    </xf>
    <xf numFmtId="167" fontId="18" fillId="3" borderId="6" xfId="5" applyNumberFormat="1" applyFont="1" applyFill="1" applyBorder="1"/>
    <xf numFmtId="167" fontId="18" fillId="3" borderId="7" xfId="5" applyNumberFormat="1" applyFont="1" applyFill="1" applyBorder="1"/>
    <xf numFmtId="2" fontId="18" fillId="3" borderId="8" xfId="5" applyNumberFormat="1" applyFont="1" applyFill="1" applyBorder="1"/>
    <xf numFmtId="166" fontId="8" fillId="3" borderId="5" xfId="5" applyNumberFormat="1" applyFont="1" applyFill="1" applyBorder="1"/>
    <xf numFmtId="0" fontId="4" fillId="3" borderId="0" xfId="5" applyFill="1"/>
    <xf numFmtId="0" fontId="17" fillId="0" borderId="0" xfId="5" applyFont="1"/>
    <xf numFmtId="0" fontId="4" fillId="4" borderId="5" xfId="5" applyFill="1" applyBorder="1"/>
    <xf numFmtId="0" fontId="4" fillId="0" borderId="5" xfId="5" applyBorder="1"/>
    <xf numFmtId="166" fontId="4" fillId="0" borderId="5" xfId="5" applyNumberFormat="1" applyBorder="1"/>
    <xf numFmtId="10" fontId="8" fillId="0" borderId="0" xfId="5" applyNumberFormat="1" applyFont="1"/>
    <xf numFmtId="0" fontId="0" fillId="0" borderId="0" xfId="5" applyFont="1"/>
    <xf numFmtId="166" fontId="11" fillId="0" borderId="3" xfId="6" applyNumberFormat="1" applyFont="1" applyBorder="1"/>
    <xf numFmtId="0" fontId="16" fillId="0" borderId="0" xfId="6" applyFont="1"/>
    <xf numFmtId="14" fontId="9" fillId="0" borderId="0" xfId="6" applyNumberFormat="1"/>
    <xf numFmtId="0" fontId="20" fillId="0" borderId="0" xfId="6" applyFont="1"/>
    <xf numFmtId="0" fontId="9" fillId="5" borderId="5" xfId="6" applyFill="1" applyBorder="1" applyAlignment="1">
      <alignment horizontal="center" wrapText="1"/>
    </xf>
    <xf numFmtId="0" fontId="9" fillId="0" borderId="0" xfId="6" applyAlignment="1">
      <alignment wrapText="1"/>
    </xf>
    <xf numFmtId="0" fontId="9" fillId="0" borderId="5" xfId="6" applyBorder="1"/>
    <xf numFmtId="0" fontId="15" fillId="0" borderId="5" xfId="6" applyFont="1" applyBorder="1" applyAlignment="1">
      <alignment horizontal="right"/>
    </xf>
    <xf numFmtId="0" fontId="15" fillId="0" borderId="5" xfId="6" applyFont="1" applyBorder="1"/>
    <xf numFmtId="0" fontId="9" fillId="0" borderId="0" xfId="6" applyAlignment="1">
      <alignment horizontal="right"/>
    </xf>
    <xf numFmtId="1" fontId="9" fillId="0" borderId="5" xfId="6" applyNumberFormat="1" applyBorder="1"/>
    <xf numFmtId="0" fontId="9" fillId="0" borderId="5" xfId="6" applyBorder="1" applyAlignment="1">
      <alignment horizontal="center"/>
    </xf>
    <xf numFmtId="0" fontId="15" fillId="0" borderId="5" xfId="6" applyFont="1" applyBorder="1" applyAlignment="1">
      <alignment horizontal="center"/>
    </xf>
    <xf numFmtId="1" fontId="15" fillId="0" borderId="5" xfId="6" applyNumberFormat="1" applyFont="1" applyBorder="1"/>
    <xf numFmtId="2" fontId="8" fillId="3" borderId="5" xfId="5" applyNumberFormat="1" applyFont="1" applyFill="1" applyBorder="1" applyAlignment="1">
      <alignment horizontal="right"/>
    </xf>
    <xf numFmtId="0" fontId="9" fillId="6" borderId="5" xfId="6" applyFill="1" applyBorder="1"/>
    <xf numFmtId="1" fontId="0" fillId="0" borderId="5" xfId="0" applyNumberFormat="1" applyBorder="1"/>
    <xf numFmtId="0" fontId="10" fillId="0" borderId="5" xfId="6" applyFont="1" applyBorder="1"/>
    <xf numFmtId="0" fontId="11" fillId="0" borderId="5" xfId="6" applyFont="1" applyBorder="1"/>
    <xf numFmtId="0" fontId="12" fillId="0" borderId="5" xfId="6" applyFont="1" applyBorder="1"/>
    <xf numFmtId="1" fontId="12" fillId="0" borderId="5" xfId="6" applyNumberFormat="1" applyFont="1" applyBorder="1"/>
    <xf numFmtId="0" fontId="13" fillId="0" borderId="5" xfId="6" applyFont="1" applyBorder="1"/>
    <xf numFmtId="1" fontId="10" fillId="0" borderId="5" xfId="6" applyNumberFormat="1" applyFont="1" applyBorder="1"/>
    <xf numFmtId="1" fontId="11" fillId="0" borderId="5" xfId="6" applyNumberFormat="1" applyFont="1" applyBorder="1"/>
    <xf numFmtId="0" fontId="11" fillId="3" borderId="5" xfId="6" applyFont="1" applyFill="1" applyBorder="1"/>
    <xf numFmtId="0" fontId="10" fillId="3" borderId="5" xfId="6" applyFont="1" applyFill="1" applyBorder="1"/>
    <xf numFmtId="0" fontId="12" fillId="3" borderId="5" xfId="6" applyFont="1" applyFill="1" applyBorder="1"/>
    <xf numFmtId="3" fontId="13" fillId="3" borderId="5" xfId="6" applyNumberFormat="1" applyFont="1" applyFill="1" applyBorder="1"/>
    <xf numFmtId="3" fontId="10" fillId="0" borderId="5" xfId="6" applyNumberFormat="1" applyFont="1" applyBorder="1"/>
    <xf numFmtId="0" fontId="18" fillId="0" borderId="5" xfId="5" applyFont="1" applyBorder="1"/>
    <xf numFmtId="0" fontId="8" fillId="0" borderId="5" xfId="5" applyFont="1" applyBorder="1"/>
    <xf numFmtId="166" fontId="8" fillId="0" borderId="5" xfId="5" applyNumberFormat="1" applyFont="1" applyBorder="1"/>
    <xf numFmtId="0" fontId="7" fillId="0" borderId="5" xfId="5" applyFont="1" applyBorder="1"/>
    <xf numFmtId="2" fontId="4" fillId="0" borderId="5" xfId="5" applyNumberFormat="1" applyBorder="1"/>
    <xf numFmtId="2" fontId="18" fillId="3" borderId="0" xfId="5" applyNumberFormat="1" applyFont="1" applyFill="1"/>
    <xf numFmtId="0" fontId="8" fillId="5" borderId="5" xfId="5" applyFont="1" applyFill="1" applyBorder="1"/>
    <xf numFmtId="1" fontId="0" fillId="0" borderId="0" xfId="0" applyNumberFormat="1"/>
    <xf numFmtId="1" fontId="24" fillId="0" borderId="5" xfId="6" applyNumberFormat="1" applyFont="1" applyBorder="1"/>
    <xf numFmtId="3" fontId="11" fillId="3" borderId="5" xfId="6" applyNumberFormat="1" applyFont="1" applyFill="1" applyBorder="1"/>
    <xf numFmtId="0" fontId="11" fillId="0" borderId="0" xfId="6" applyFont="1" applyAlignment="1">
      <alignment horizontal="left"/>
    </xf>
    <xf numFmtId="0" fontId="11" fillId="0" borderId="5" xfId="6" applyFont="1" applyBorder="1" applyAlignment="1">
      <alignment horizontal="center" wrapText="1"/>
    </xf>
    <xf numFmtId="0" fontId="9" fillId="5" borderId="1" xfId="6" applyFill="1" applyBorder="1" applyAlignment="1">
      <alignment horizontal="center" wrapText="1"/>
    </xf>
    <xf numFmtId="0" fontId="9" fillId="5" borderId="0" xfId="6" applyFill="1" applyAlignment="1">
      <alignment horizontal="center" wrapText="1"/>
    </xf>
    <xf numFmtId="0" fontId="21" fillId="0" borderId="0" xfId="0" applyFont="1" applyAlignment="1">
      <alignment horizontal="center" vertical="center"/>
    </xf>
  </cellXfs>
  <cellStyles count="87">
    <cellStyle name="Dezimal 2" xfId="25" xr:uid="{00000000-0005-0000-0000-000001000000}"/>
    <cellStyle name="Euro" xfId="26" xr:uid="{00000000-0005-0000-0000-000002000000}"/>
    <cellStyle name="Followed Hyperlink" xfId="4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3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Link 2" xfId="8" xr:uid="{00000000-0005-0000-0000-00004E000000}"/>
    <cellStyle name="Normal" xfId="0" builtinId="0"/>
    <cellStyle name="Normal 10" xfId="27" xr:uid="{00000000-0005-0000-0000-000050000000}"/>
    <cellStyle name="Normal 2" xfId="5" xr:uid="{00000000-0005-0000-0000-000051000000}"/>
    <cellStyle name="Normal 3" xfId="28" xr:uid="{00000000-0005-0000-0000-000052000000}"/>
    <cellStyle name="Prozent 2" xfId="7" xr:uid="{00000000-0005-0000-0000-000053000000}"/>
    <cellStyle name="Standard 2" xfId="1" xr:uid="{00000000-0005-0000-0000-000054000000}"/>
    <cellStyle name="Standard 2 2" xfId="9" xr:uid="{00000000-0005-0000-0000-000055000000}"/>
    <cellStyle name="Standard 3" xfId="2" xr:uid="{00000000-0005-0000-0000-000056000000}"/>
    <cellStyle name="Standard 4" xfId="6" xr:uid="{00000000-0005-0000-0000-00005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5</xdr:row>
      <xdr:rowOff>0</xdr:rowOff>
    </xdr:from>
    <xdr:to>
      <xdr:col>12</xdr:col>
      <xdr:colOff>381000</xdr:colOff>
      <xdr:row>12</xdr:row>
      <xdr:rowOff>25400</xdr:rowOff>
    </xdr:to>
    <xdr:pic>
      <xdr:nvPicPr>
        <xdr:cNvPr id="3" name="Bild 2" descr="Bildschirmfoto 2011-07-19 um 10.16.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83650" y="812800"/>
          <a:ext cx="5937250" cy="119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13</xdr:row>
      <xdr:rowOff>0</xdr:rowOff>
    </xdr:from>
    <xdr:to>
      <xdr:col>13</xdr:col>
      <xdr:colOff>400050</xdr:colOff>
      <xdr:row>43</xdr:row>
      <xdr:rowOff>31750</xdr:rowOff>
    </xdr:to>
    <xdr:pic>
      <xdr:nvPicPr>
        <xdr:cNvPr id="4" name="Bild 3" descr="Bildschirmfoto 2011-07-19 um 10.16.3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45550" y="2082800"/>
          <a:ext cx="6781800" cy="464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../d307efcc5a4c82ab/7137/Revalidation/GS%20review/r1/r1%20to%20Anvesha/anvesha1/GS%20879-3CP%20baseline%20fuel%20test_v1.xlsx" TargetMode="External"/><Relationship Id="rId2" Type="http://schemas.openxmlformats.org/officeDocument/2006/relationships/externalLinkPath" Target="https://d.docs.live.net/d307efcc5a4c82ab/7137/Revalidation/R5/GS%20879-3CP%20baseline%20fuel%20test_v1.xlsx" TargetMode="External"/><Relationship Id="rId1" Type="http://schemas.openxmlformats.org/officeDocument/2006/relationships/externalLinkPath" Target="/d307efcc5a4c82ab/7137/Revalidation/GS%20review/r1/r1%20to%20Anvesha/anvesha1/GS%20879-3CP%20baseline%20fuel%20test_v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../d307efcc5a4c82ab/7137/Revalidation/GS%20review/r1/r1%20to%20Anvesha/anvesha1/GS%20879-3CP%20Project%20fuel%20test_v1.xlsx" TargetMode="External"/><Relationship Id="rId2" Type="http://schemas.openxmlformats.org/officeDocument/2006/relationships/externalLinkPath" Target="https://d.docs.live.net/d307efcc5a4c82ab/7137/Revalidation/R6/GS%20879-3CP%20Project%20fuel%20test_v1.xlsx" TargetMode="External"/><Relationship Id="rId1" Type="http://schemas.openxmlformats.org/officeDocument/2006/relationships/externalLinkPath" Target="/d307efcc5a4c82ab/7137/Revalidation/GS%20review/r1/r1%20to%20Anvesha/anvesha1/GS%20879-3CP%20Project%20fuel%20test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Wood BPFT"/>
      <sheetName val="Measurement wood project"/>
    </sheetNames>
    <sheetDataSet>
      <sheetData sheetId="0">
        <row r="121">
          <cell r="V121">
            <v>3.6781919047619045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S 879 PFT"/>
      <sheetName val="Measurement GS 879  project"/>
    </sheetNames>
    <sheetDataSet>
      <sheetData sheetId="0">
        <row r="98">
          <cell r="V98">
            <v>1.5567501724137922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oham Perret" id="{F93FB6BF-9DED-4CAC-8AA7-CBD801C8E37E}" userId="3d6981a0d7d3bca3" providerId="Windows Live"/>
  <person displayName="job orina_1" id="{7C44EA51-70F5-844C-8FBF-648D1DD0E7E1}" userId="d307efcc5a4c82ab" providerId="Windows Live"/>
</personList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7-29T06:07:18.37" personId="{F93FB6BF-9DED-4CAC-8AA7-CBD801C8E37E}" id="{B7FF3280-FF2A-42B5-ACD7-EC2AC1AF6566}" done="1">
    <text>Kindly update the title as per the PDD since Busia communities are also included.
Similarly, make this consistent across all tabs.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5-07-29T06:07:18.37" personId="{F93FB6BF-9DED-4CAC-8AA7-CBD801C8E37E}" id="{92C85968-C85B-4678-A3D8-B3619133A0D2}" done="1">
    <text>Kindly update the title as per the PDD since Busia communities are also included.
Similarly, make this consistent across all tabs.</text>
  </threadedComment>
  <threadedComment ref="A1" dT="2025-09-24T20:46:37.30" personId="{7C44EA51-70F5-844C-8FBF-648D1DD0E7E1}" id="{C004A229-4B21-FE45-BA1F-ACB60863CC32}" parentId="{92C85968-C85B-4678-A3D8-B3619133A0D2}">
    <text xml:space="preserve">revised </text>
  </threadedComment>
  <threadedComment ref="A2" dT="2025-07-29T06:04:19.90" personId="{F93FB6BF-9DED-4CAC-8AA7-CBD801C8E37E}" id="{5F95D70F-221F-46DA-A773-273F8E4027F5}" done="1">
    <text>Kindly update the date.</text>
  </threadedComment>
  <threadedComment ref="A4" dT="2025-09-17T07:05:23.74" personId="{F93FB6BF-9DED-4CAC-8AA7-CBD801C8E37E}" id="{DC4F9126-1C8E-4FED-B637-8BB8C61E2FD0}">
    <text>Kindly update the methodology version in line with the PDD.</text>
  </threadedComment>
  <threadedComment ref="A4" dT="2025-09-24T20:48:41.16" personId="{7C44EA51-70F5-844C-8FBF-648D1DD0E7E1}" id="{0332A68C-F41A-F641-B9A5-7D1E5050AA48}" parentId="{DC4F9126-1C8E-4FED-B637-8BB8C61E2FD0}">
    <text xml:space="preserve">resolved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B1:J65"/>
  <sheetViews>
    <sheetView topLeftCell="A23" zoomScaleNormal="181" workbookViewId="0">
      <selection activeCell="C46" sqref="C46"/>
    </sheetView>
  </sheetViews>
  <sheetFormatPr defaultColWidth="10.625" defaultRowHeight="15" x14ac:dyDescent="0.25"/>
  <cols>
    <col min="1" max="1" width="10.625" style="5"/>
    <col min="2" max="2" width="13.5" style="5" customWidth="1"/>
    <col min="3" max="6" width="11.5" style="5" customWidth="1"/>
    <col min="7" max="7" width="11.375" style="5" customWidth="1"/>
    <col min="8" max="16384" width="10.625" style="5"/>
  </cols>
  <sheetData>
    <row r="1" spans="2:7" x14ac:dyDescent="0.25">
      <c r="B1" s="42" t="s">
        <v>101</v>
      </c>
    </row>
    <row r="2" spans="2:7" x14ac:dyDescent="0.25">
      <c r="B2" s="43"/>
    </row>
    <row r="4" spans="2:7" ht="18.75" x14ac:dyDescent="0.3">
      <c r="B4" s="44" t="s">
        <v>83</v>
      </c>
    </row>
    <row r="5" spans="2:7" s="46" customFormat="1" ht="30" x14ac:dyDescent="0.25">
      <c r="B5" s="45" t="s">
        <v>69</v>
      </c>
      <c r="C5" s="45" t="s">
        <v>77</v>
      </c>
      <c r="D5"/>
      <c r="E5"/>
      <c r="F5"/>
      <c r="G5" s="5"/>
    </row>
    <row r="6" spans="2:7" x14ac:dyDescent="0.25">
      <c r="B6" s="47">
        <v>2025</v>
      </c>
      <c r="C6" s="47">
        <v>6000</v>
      </c>
      <c r="D6"/>
      <c r="E6"/>
      <c r="F6"/>
    </row>
    <row r="7" spans="2:7" x14ac:dyDescent="0.25">
      <c r="B7" s="47">
        <v>2026</v>
      </c>
      <c r="C7" s="47">
        <v>6000</v>
      </c>
      <c r="D7"/>
      <c r="E7"/>
      <c r="F7"/>
    </row>
    <row r="8" spans="2:7" x14ac:dyDescent="0.25">
      <c r="B8" s="47">
        <v>2027</v>
      </c>
      <c r="C8" s="47">
        <v>6000</v>
      </c>
      <c r="D8"/>
      <c r="E8"/>
      <c r="F8"/>
    </row>
    <row r="9" spans="2:7" x14ac:dyDescent="0.25">
      <c r="B9" s="47">
        <v>2028</v>
      </c>
      <c r="C9" s="47">
        <v>6000</v>
      </c>
      <c r="D9"/>
      <c r="E9"/>
      <c r="F9"/>
    </row>
    <row r="10" spans="2:7" x14ac:dyDescent="0.25">
      <c r="B10" s="47">
        <v>2029</v>
      </c>
      <c r="C10" s="47">
        <v>6000</v>
      </c>
      <c r="D10"/>
      <c r="E10"/>
      <c r="F10"/>
    </row>
    <row r="11" spans="2:7" x14ac:dyDescent="0.25">
      <c r="B11" s="47">
        <v>2030</v>
      </c>
      <c r="C11" s="47">
        <v>6000</v>
      </c>
      <c r="D11"/>
      <c r="E11"/>
      <c r="F11"/>
    </row>
    <row r="12" spans="2:7" x14ac:dyDescent="0.25">
      <c r="B12" s="47">
        <v>2031</v>
      </c>
      <c r="C12" s="47">
        <v>6000</v>
      </c>
      <c r="D12"/>
      <c r="E12"/>
      <c r="F12"/>
    </row>
    <row r="13" spans="2:7" x14ac:dyDescent="0.25">
      <c r="B13" s="48" t="s">
        <v>70</v>
      </c>
      <c r="C13" s="49">
        <f>SUM(C6:C12)</f>
        <v>42000</v>
      </c>
      <c r="D13"/>
      <c r="E13"/>
      <c r="F13"/>
    </row>
    <row r="14" spans="2:7" ht="15" customHeight="1" x14ac:dyDescent="0.25">
      <c r="B14" s="46"/>
      <c r="C14" s="46"/>
      <c r="D14" s="46"/>
      <c r="E14" s="46"/>
      <c r="F14" s="46"/>
      <c r="G14" s="46"/>
    </row>
    <row r="15" spans="2:7" x14ac:dyDescent="0.25">
      <c r="B15" s="50"/>
    </row>
    <row r="18" spans="2:10" ht="18.75" x14ac:dyDescent="0.3">
      <c r="B18" s="44" t="s">
        <v>82</v>
      </c>
    </row>
    <row r="19" spans="2:10" ht="29.1" customHeight="1" x14ac:dyDescent="0.3">
      <c r="B19" s="44"/>
      <c r="C19" s="82" t="s">
        <v>77</v>
      </c>
      <c r="D19" s="83"/>
      <c r="E19" s="83"/>
      <c r="F19" s="83"/>
      <c r="G19"/>
      <c r="H19"/>
      <c r="I19"/>
      <c r="J19"/>
    </row>
    <row r="20" spans="2:10" ht="30" x14ac:dyDescent="0.25">
      <c r="B20" s="45" t="s">
        <v>69</v>
      </c>
      <c r="C20" s="45" t="s">
        <v>71</v>
      </c>
      <c r="D20" s="45" t="s">
        <v>78</v>
      </c>
      <c r="E20" s="45" t="s">
        <v>79</v>
      </c>
      <c r="F20" s="45" t="s">
        <v>80</v>
      </c>
      <c r="G20"/>
      <c r="H20"/>
      <c r="I20"/>
      <c r="J20"/>
    </row>
    <row r="21" spans="2:10" x14ac:dyDescent="0.25">
      <c r="B21" s="56">
        <v>2024</v>
      </c>
      <c r="C21" s="47">
        <v>5400</v>
      </c>
      <c r="D21" s="47">
        <v>135372</v>
      </c>
      <c r="E21" s="51">
        <f>D21-F21</f>
        <v>135372</v>
      </c>
      <c r="F21" s="51">
        <v>0</v>
      </c>
      <c r="G21" s="47">
        <v>135372</v>
      </c>
      <c r="H21" s="77"/>
      <c r="I21"/>
      <c r="J21"/>
    </row>
    <row r="22" spans="2:10" x14ac:dyDescent="0.25">
      <c r="B22" s="47">
        <v>2025</v>
      </c>
      <c r="C22" s="47">
        <f>C6</f>
        <v>6000</v>
      </c>
      <c r="D22" s="47">
        <f>D21+C22</f>
        <v>141372</v>
      </c>
      <c r="E22" s="51">
        <f>D22-F22</f>
        <v>136710</v>
      </c>
      <c r="F22" s="47">
        <v>4662</v>
      </c>
      <c r="G22">
        <v>136710</v>
      </c>
      <c r="H22"/>
      <c r="I22"/>
      <c r="J22"/>
    </row>
    <row r="23" spans="2:10" x14ac:dyDescent="0.25">
      <c r="B23" s="47">
        <v>2026</v>
      </c>
      <c r="C23" s="47">
        <f t="shared" ref="C23:C28" si="0">C7</f>
        <v>6000</v>
      </c>
      <c r="D23" s="51">
        <f>E22+C23</f>
        <v>142710</v>
      </c>
      <c r="E23" s="51">
        <f t="shared" ref="E23:E28" si="1">D23-F23</f>
        <v>137571</v>
      </c>
      <c r="F23" s="47">
        <v>5139</v>
      </c>
      <c r="G23">
        <v>137571</v>
      </c>
      <c r="H23"/>
      <c r="I23"/>
      <c r="J23"/>
    </row>
    <row r="24" spans="2:10" x14ac:dyDescent="0.25">
      <c r="B24" s="47">
        <v>2027</v>
      </c>
      <c r="C24" s="47">
        <f t="shared" si="0"/>
        <v>6000</v>
      </c>
      <c r="D24" s="51">
        <f t="shared" ref="D24:D28" si="2">E23+C24</f>
        <v>143571</v>
      </c>
      <c r="E24" s="51">
        <f t="shared" si="1"/>
        <v>138384</v>
      </c>
      <c r="F24" s="47">
        <v>5187</v>
      </c>
      <c r="G24">
        <v>138384</v>
      </c>
      <c r="H24"/>
      <c r="I24"/>
      <c r="J24"/>
    </row>
    <row r="25" spans="2:10" x14ac:dyDescent="0.25">
      <c r="B25" s="47">
        <v>2028</v>
      </c>
      <c r="C25" s="47">
        <f t="shared" si="0"/>
        <v>6000</v>
      </c>
      <c r="D25" s="51">
        <f t="shared" si="2"/>
        <v>144384</v>
      </c>
      <c r="E25" s="51">
        <f t="shared" si="1"/>
        <v>137544</v>
      </c>
      <c r="F25" s="47">
        <v>6840</v>
      </c>
      <c r="G25">
        <v>137544</v>
      </c>
      <c r="H25"/>
      <c r="I25"/>
      <c r="J25"/>
    </row>
    <row r="26" spans="2:10" x14ac:dyDescent="0.25">
      <c r="B26" s="47">
        <v>2029</v>
      </c>
      <c r="C26" s="47">
        <f t="shared" si="0"/>
        <v>6000</v>
      </c>
      <c r="D26" s="51">
        <f t="shared" si="2"/>
        <v>143544</v>
      </c>
      <c r="E26" s="51">
        <f t="shared" si="1"/>
        <v>129358</v>
      </c>
      <c r="F26" s="47">
        <v>14186</v>
      </c>
      <c r="G26">
        <v>129358</v>
      </c>
      <c r="H26"/>
      <c r="I26"/>
      <c r="J26"/>
    </row>
    <row r="27" spans="2:10" x14ac:dyDescent="0.25">
      <c r="B27" s="47">
        <v>2030</v>
      </c>
      <c r="C27" s="47">
        <f t="shared" si="0"/>
        <v>6000</v>
      </c>
      <c r="D27" s="51">
        <f t="shared" si="2"/>
        <v>135358</v>
      </c>
      <c r="E27" s="51">
        <f t="shared" si="1"/>
        <v>127539</v>
      </c>
      <c r="F27" s="47">
        <v>7819</v>
      </c>
      <c r="G27">
        <v>127539</v>
      </c>
      <c r="H27"/>
      <c r="I27"/>
      <c r="J27"/>
    </row>
    <row r="28" spans="2:10" x14ac:dyDescent="0.25">
      <c r="B28" s="47">
        <v>2031</v>
      </c>
      <c r="C28" s="47">
        <f t="shared" si="0"/>
        <v>6000</v>
      </c>
      <c r="D28" s="51">
        <f t="shared" si="2"/>
        <v>133539</v>
      </c>
      <c r="E28" s="51">
        <f t="shared" si="1"/>
        <v>125179</v>
      </c>
      <c r="F28" s="47">
        <v>8360</v>
      </c>
      <c r="G28">
        <v>125179</v>
      </c>
      <c r="H28"/>
      <c r="I28"/>
      <c r="J28"/>
    </row>
    <row r="29" spans="2:10" x14ac:dyDescent="0.25">
      <c r="B29" s="48" t="s">
        <v>70</v>
      </c>
      <c r="C29" s="49">
        <f>SUM(C22:C28)</f>
        <v>42000</v>
      </c>
      <c r="D29" s="49">
        <f>D28</f>
        <v>133539</v>
      </c>
      <c r="E29" s="57">
        <f>E28</f>
        <v>125179</v>
      </c>
      <c r="F29" s="51"/>
      <c r="G29"/>
      <c r="H29"/>
      <c r="I29"/>
      <c r="J29"/>
    </row>
    <row r="30" spans="2:10" x14ac:dyDescent="0.25">
      <c r="B30" s="5" t="s">
        <v>106</v>
      </c>
      <c r="E30" s="11">
        <f>AVERAGE(E22:E28)</f>
        <v>133183.57142857142</v>
      </c>
    </row>
    <row r="36" spans="2:8" ht="18.75" x14ac:dyDescent="0.3">
      <c r="B36" s="44" t="s">
        <v>81</v>
      </c>
    </row>
    <row r="37" spans="2:8" ht="75" x14ac:dyDescent="0.25">
      <c r="B37" s="45" t="s">
        <v>69</v>
      </c>
      <c r="C37" s="45" t="s">
        <v>72</v>
      </c>
      <c r="D37" s="45" t="s">
        <v>73</v>
      </c>
      <c r="E37" s="45" t="s">
        <v>74</v>
      </c>
      <c r="F37" s="45" t="s">
        <v>75</v>
      </c>
    </row>
    <row r="38" spans="2:8" x14ac:dyDescent="0.25">
      <c r="B38" s="47">
        <v>2025</v>
      </c>
      <c r="C38" s="51">
        <f>ROUNDDOWN('Project_ER_per Year'!R33,0)</f>
        <v>27352</v>
      </c>
      <c r="D38" s="51"/>
      <c r="E38" s="52">
        <v>0</v>
      </c>
      <c r="F38" s="78">
        <f>C38-D38</f>
        <v>27352</v>
      </c>
      <c r="H38" s="11"/>
    </row>
    <row r="39" spans="2:8" x14ac:dyDescent="0.25">
      <c r="B39" s="47">
        <v>2026</v>
      </c>
      <c r="C39" s="51">
        <f>ROUNDDOWN('Project_ER_per Year'!R34,0)</f>
        <v>164992</v>
      </c>
      <c r="D39" s="51"/>
      <c r="E39" s="52">
        <v>0</v>
      </c>
      <c r="F39" s="78">
        <f t="shared" ref="F39:F46" si="3">C39-D39</f>
        <v>164992</v>
      </c>
    </row>
    <row r="40" spans="2:8" x14ac:dyDescent="0.25">
      <c r="B40" s="47">
        <v>2027</v>
      </c>
      <c r="C40" s="51">
        <f>ROUNDDOWN('Project_ER_per Year'!R35,0)</f>
        <v>166009</v>
      </c>
      <c r="D40" s="51"/>
      <c r="E40" s="52">
        <v>0</v>
      </c>
      <c r="F40" s="78">
        <f t="shared" si="3"/>
        <v>166009</v>
      </c>
    </row>
    <row r="41" spans="2:8" x14ac:dyDescent="0.25">
      <c r="B41" s="47">
        <v>2028</v>
      </c>
      <c r="C41" s="51">
        <f>ROUNDDOWN('Project_ER_per Year'!R36,0)</f>
        <v>166810</v>
      </c>
      <c r="D41" s="51"/>
      <c r="E41" s="52">
        <v>0</v>
      </c>
      <c r="F41" s="78">
        <f t="shared" si="3"/>
        <v>166810</v>
      </c>
    </row>
    <row r="42" spans="2:8" x14ac:dyDescent="0.25">
      <c r="B42" s="47">
        <v>2029</v>
      </c>
      <c r="C42" s="51">
        <f>ROUNDDOWN('Project_ER_per Year'!R37,0)</f>
        <v>165087</v>
      </c>
      <c r="D42" s="51"/>
      <c r="E42" s="52">
        <v>0</v>
      </c>
      <c r="F42" s="78">
        <f t="shared" si="3"/>
        <v>165087</v>
      </c>
    </row>
    <row r="43" spans="2:8" x14ac:dyDescent="0.25">
      <c r="B43" s="47">
        <v>2030</v>
      </c>
      <c r="C43" s="51">
        <f>ROUNDDOWN('Project_ER_per Year'!R38,0)</f>
        <v>156002</v>
      </c>
      <c r="D43" s="51"/>
      <c r="E43" s="52">
        <v>0</v>
      </c>
      <c r="F43" s="78">
        <f t="shared" si="3"/>
        <v>156002</v>
      </c>
    </row>
    <row r="44" spans="2:8" x14ac:dyDescent="0.25">
      <c r="B44" s="47">
        <v>2031</v>
      </c>
      <c r="C44" s="51">
        <f>ROUNDDOWN('Project_ER_per Year'!R39,0)</f>
        <v>153790</v>
      </c>
      <c r="D44" s="51"/>
      <c r="E44" s="52">
        <v>0</v>
      </c>
      <c r="F44" s="78">
        <f t="shared" si="3"/>
        <v>153790</v>
      </c>
    </row>
    <row r="45" spans="2:8" x14ac:dyDescent="0.25">
      <c r="B45" s="48" t="s">
        <v>18</v>
      </c>
      <c r="C45" s="51">
        <f>SUM(C38:C44)</f>
        <v>1000042</v>
      </c>
      <c r="D45" s="54"/>
      <c r="E45" s="53">
        <f>SUM(E38:E44)</f>
        <v>0</v>
      </c>
      <c r="F45" s="78">
        <f t="shared" si="3"/>
        <v>1000042</v>
      </c>
    </row>
    <row r="46" spans="2:8" x14ac:dyDescent="0.25">
      <c r="B46" s="48" t="s">
        <v>76</v>
      </c>
      <c r="C46" s="54">
        <f>AVERAGE(C38:C44)</f>
        <v>142863.14285714287</v>
      </c>
      <c r="D46" s="54">
        <v>0</v>
      </c>
      <c r="E46" s="52">
        <v>0</v>
      </c>
      <c r="F46" s="78">
        <f t="shared" si="3"/>
        <v>142863.14285714287</v>
      </c>
    </row>
    <row r="51" spans="2:10" x14ac:dyDescent="0.25">
      <c r="B51"/>
      <c r="C51"/>
      <c r="D51"/>
      <c r="E51"/>
      <c r="F51"/>
      <c r="G51"/>
      <c r="H51"/>
      <c r="I51"/>
      <c r="J51"/>
    </row>
    <row r="52" spans="2:10" x14ac:dyDescent="0.25">
      <c r="B52"/>
      <c r="C52"/>
      <c r="D52"/>
      <c r="E52"/>
      <c r="F52"/>
      <c r="G52"/>
      <c r="H52"/>
      <c r="I52"/>
      <c r="J52"/>
    </row>
    <row r="53" spans="2:10" x14ac:dyDescent="0.25">
      <c r="B53"/>
      <c r="C53"/>
      <c r="D53"/>
      <c r="E53"/>
      <c r="F53"/>
      <c r="G53"/>
      <c r="H53"/>
      <c r="I53"/>
      <c r="J53"/>
    </row>
    <row r="54" spans="2:10" x14ac:dyDescent="0.25">
      <c r="B54"/>
      <c r="C54"/>
      <c r="D54"/>
      <c r="E54"/>
      <c r="F54"/>
      <c r="G54"/>
      <c r="H54"/>
      <c r="I54"/>
      <c r="J54"/>
    </row>
    <row r="55" spans="2:10" x14ac:dyDescent="0.25">
      <c r="B55"/>
      <c r="C55"/>
      <c r="D55"/>
      <c r="E55"/>
      <c r="F55"/>
      <c r="G55"/>
      <c r="H55"/>
      <c r="I55"/>
      <c r="J55"/>
    </row>
    <row r="56" spans="2:10" x14ac:dyDescent="0.25">
      <c r="B56"/>
      <c r="C56"/>
      <c r="D56"/>
      <c r="E56"/>
      <c r="F56"/>
      <c r="G56"/>
      <c r="H56"/>
      <c r="I56"/>
      <c r="J56"/>
    </row>
    <row r="57" spans="2:10" x14ac:dyDescent="0.25">
      <c r="B57"/>
      <c r="C57"/>
      <c r="D57"/>
      <c r="E57"/>
      <c r="F57"/>
      <c r="G57"/>
      <c r="H57"/>
      <c r="I57"/>
      <c r="J57"/>
    </row>
    <row r="58" spans="2:10" x14ac:dyDescent="0.25">
      <c r="B58"/>
      <c r="C58"/>
      <c r="D58"/>
      <c r="E58"/>
      <c r="F58"/>
      <c r="G58"/>
      <c r="H58"/>
      <c r="I58"/>
      <c r="J58"/>
    </row>
    <row r="59" spans="2:10" x14ac:dyDescent="0.25">
      <c r="B59"/>
      <c r="C59"/>
      <c r="D59"/>
      <c r="E59"/>
      <c r="F59"/>
      <c r="G59"/>
      <c r="H59"/>
      <c r="I59"/>
      <c r="J59"/>
    </row>
    <row r="60" spans="2:10" x14ac:dyDescent="0.25">
      <c r="B60"/>
      <c r="C60"/>
      <c r="D60"/>
      <c r="E60"/>
      <c r="F60"/>
      <c r="G60"/>
      <c r="H60"/>
      <c r="I60"/>
      <c r="J60"/>
    </row>
    <row r="61" spans="2:10" x14ac:dyDescent="0.25">
      <c r="B61"/>
      <c r="C61"/>
      <c r="D61"/>
      <c r="E61"/>
      <c r="F61"/>
      <c r="G61"/>
      <c r="H61"/>
      <c r="I61"/>
      <c r="J61"/>
    </row>
    <row r="62" spans="2:10" x14ac:dyDescent="0.25">
      <c r="B62"/>
      <c r="C62"/>
      <c r="D62"/>
      <c r="E62"/>
      <c r="F62"/>
      <c r="G62"/>
      <c r="H62"/>
      <c r="I62"/>
      <c r="J62"/>
    </row>
    <row r="63" spans="2:10" x14ac:dyDescent="0.25">
      <c r="B63"/>
      <c r="C63"/>
      <c r="D63"/>
      <c r="E63"/>
      <c r="F63"/>
      <c r="G63"/>
      <c r="H63"/>
      <c r="I63"/>
      <c r="J63"/>
    </row>
    <row r="64" spans="2:10" x14ac:dyDescent="0.25">
      <c r="B64"/>
      <c r="C64"/>
      <c r="D64"/>
      <c r="E64"/>
      <c r="F64"/>
      <c r="G64"/>
      <c r="H64"/>
      <c r="I64"/>
      <c r="J64"/>
    </row>
    <row r="65" spans="2:10" x14ac:dyDescent="0.25">
      <c r="B65"/>
      <c r="C65"/>
      <c r="D65"/>
      <c r="E65"/>
      <c r="F65"/>
      <c r="G65"/>
      <c r="H65"/>
      <c r="I65"/>
      <c r="J65"/>
    </row>
  </sheetData>
  <mergeCells count="1">
    <mergeCell ref="C19:F19"/>
  </mergeCells>
  <pageMargins left="0.75" right="0.75" top="1" bottom="1" header="0.5" footer="0.5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8"/>
  <sheetViews>
    <sheetView topLeftCell="A11" workbookViewId="0">
      <selection activeCell="D24" sqref="D24"/>
    </sheetView>
  </sheetViews>
  <sheetFormatPr defaultColWidth="8.875" defaultRowHeight="11.25" x14ac:dyDescent="0.15"/>
  <cols>
    <col min="1" max="1" width="27.125" style="3" customWidth="1"/>
    <col min="2" max="2" width="13.875" style="3" customWidth="1"/>
    <col min="3" max="3" width="17" style="3" customWidth="1"/>
    <col min="4" max="4" width="21.875" style="3" customWidth="1"/>
    <col min="5" max="5" width="9.875" style="3" customWidth="1"/>
    <col min="6" max="6" width="13.875" style="3" customWidth="1"/>
    <col min="7" max="7" width="9.625" style="3" customWidth="1"/>
    <col min="8" max="8" width="21" style="3" customWidth="1"/>
    <col min="9" max="16384" width="8.875" style="3"/>
  </cols>
  <sheetData>
    <row r="1" spans="1:6" ht="15.75" customHeight="1" x14ac:dyDescent="0.2">
      <c r="A1" s="42" t="s">
        <v>101</v>
      </c>
      <c r="B1" s="19"/>
    </row>
    <row r="2" spans="1:6" x14ac:dyDescent="0.15">
      <c r="A2" s="20" t="s">
        <v>110</v>
      </c>
      <c r="B2" s="20"/>
    </row>
    <row r="3" spans="1:6" x14ac:dyDescent="0.15">
      <c r="A3" s="20"/>
      <c r="B3" s="20"/>
    </row>
    <row r="4" spans="1:6" ht="12.75" x14ac:dyDescent="0.2">
      <c r="A4" s="1" t="s">
        <v>111</v>
      </c>
      <c r="B4" s="1"/>
    </row>
    <row r="6" spans="1:6" ht="14.25" x14ac:dyDescent="0.15">
      <c r="A6" s="84" t="s">
        <v>88</v>
      </c>
      <c r="B6" s="84"/>
      <c r="C6" s="84"/>
      <c r="D6" s="84"/>
      <c r="E6" s="84"/>
      <c r="F6" s="84"/>
    </row>
    <row r="7" spans="1:6" ht="12.75" x14ac:dyDescent="0.15">
      <c r="A7" s="84"/>
      <c r="B7" s="84"/>
      <c r="C7" s="84"/>
      <c r="D7" s="84"/>
      <c r="E7" s="84"/>
      <c r="F7" s="84"/>
    </row>
    <row r="11" spans="1:6" ht="15" x14ac:dyDescent="0.2">
      <c r="A11" s="21"/>
      <c r="B11" s="22"/>
      <c r="C11" s="22"/>
      <c r="D11" s="22"/>
      <c r="E11" s="22"/>
    </row>
    <row r="12" spans="1:6" x14ac:dyDescent="0.15">
      <c r="A12" s="23" t="s">
        <v>20</v>
      </c>
      <c r="B12" s="23"/>
      <c r="C12" s="22"/>
      <c r="D12" s="22"/>
      <c r="E12" s="22"/>
    </row>
    <row r="13" spans="1:6" x14ac:dyDescent="0.15">
      <c r="A13" s="24" t="s">
        <v>21</v>
      </c>
      <c r="B13" s="24" t="s">
        <v>22</v>
      </c>
      <c r="C13" s="25" t="s">
        <v>23</v>
      </c>
      <c r="D13" s="24" t="s">
        <v>24</v>
      </c>
      <c r="E13" s="22"/>
    </row>
    <row r="14" spans="1:6" x14ac:dyDescent="0.15">
      <c r="A14" s="26" t="s">
        <v>25</v>
      </c>
      <c r="B14" s="26" t="s">
        <v>26</v>
      </c>
      <c r="C14" s="27">
        <v>365</v>
      </c>
      <c r="D14" s="26" t="s">
        <v>114</v>
      </c>
      <c r="E14" s="22"/>
    </row>
    <row r="15" spans="1:6" x14ac:dyDescent="0.15">
      <c r="A15" s="26" t="s">
        <v>27</v>
      </c>
      <c r="B15" s="26" t="s">
        <v>28</v>
      </c>
      <c r="C15" s="55">
        <v>0.9</v>
      </c>
      <c r="D15" s="26" t="s">
        <v>113</v>
      </c>
      <c r="E15" s="22"/>
    </row>
    <row r="16" spans="1:6" x14ac:dyDescent="0.15">
      <c r="A16" s="26" t="s">
        <v>29</v>
      </c>
      <c r="B16" s="26" t="s">
        <v>30</v>
      </c>
      <c r="C16" s="28">
        <f>C43</f>
        <v>5.8121691297208554E-3</v>
      </c>
      <c r="D16" s="26" t="s">
        <v>107</v>
      </c>
      <c r="E16" s="22"/>
    </row>
    <row r="17" spans="1:5" x14ac:dyDescent="0.15">
      <c r="A17" s="26" t="s">
        <v>31</v>
      </c>
      <c r="B17" s="26" t="s">
        <v>28</v>
      </c>
      <c r="C17" s="29">
        <v>0.28999999999999998</v>
      </c>
      <c r="D17" s="76" t="s">
        <v>100</v>
      </c>
      <c r="E17" s="22"/>
    </row>
    <row r="18" spans="1:5" x14ac:dyDescent="0.15">
      <c r="A18" s="26" t="s">
        <v>32</v>
      </c>
      <c r="B18" s="26" t="s">
        <v>33</v>
      </c>
      <c r="C18" s="27">
        <v>1.5599999999999999E-2</v>
      </c>
      <c r="D18" s="26" t="s">
        <v>34</v>
      </c>
      <c r="E18" s="22"/>
    </row>
    <row r="19" spans="1:5" x14ac:dyDescent="0.15">
      <c r="A19" s="26" t="s">
        <v>35</v>
      </c>
      <c r="B19" s="26" t="s">
        <v>36</v>
      </c>
      <c r="C19" s="27">
        <v>112</v>
      </c>
      <c r="D19" s="26" t="s">
        <v>34</v>
      </c>
      <c r="E19" s="22"/>
    </row>
    <row r="20" spans="1:5" x14ac:dyDescent="0.15">
      <c r="A20" s="26" t="s">
        <v>37</v>
      </c>
      <c r="B20" s="26" t="s">
        <v>36</v>
      </c>
      <c r="C20" s="28">
        <f>B75</f>
        <v>9.4600000000000009</v>
      </c>
      <c r="D20" s="26" t="s">
        <v>38</v>
      </c>
      <c r="E20" s="22"/>
    </row>
    <row r="21" spans="1:5" x14ac:dyDescent="0.15">
      <c r="A21" s="26" t="s">
        <v>39</v>
      </c>
      <c r="B21" s="26" t="s">
        <v>40</v>
      </c>
      <c r="C21" s="27">
        <v>0.95</v>
      </c>
      <c r="D21" s="26" t="s">
        <v>112</v>
      </c>
      <c r="E21" s="22"/>
    </row>
    <row r="22" spans="1:5" x14ac:dyDescent="0.15">
      <c r="A22" s="22" t="s">
        <v>41</v>
      </c>
      <c r="B22" s="22"/>
      <c r="C22" s="22"/>
      <c r="D22" s="22"/>
      <c r="E22" s="22"/>
    </row>
    <row r="23" spans="1:5" ht="12" thickBot="1" x14ac:dyDescent="0.2">
      <c r="A23" s="22"/>
      <c r="B23" s="22"/>
      <c r="C23" s="22"/>
      <c r="D23" s="22"/>
      <c r="E23" s="22"/>
    </row>
    <row r="24" spans="1:5" ht="12" thickBot="1" x14ac:dyDescent="0.2">
      <c r="A24" s="30" t="s">
        <v>42</v>
      </c>
      <c r="B24" s="31"/>
      <c r="C24" s="32">
        <f>C14*C15*C16*C18*(C17*C19+C20)*C21</f>
        <v>1.1867254253049193</v>
      </c>
      <c r="D24" s="22">
        <f>C24/12</f>
        <v>9.8893785442076609E-2</v>
      </c>
      <c r="E24" s="22"/>
    </row>
    <row r="25" spans="1:5" x14ac:dyDescent="0.15">
      <c r="A25" s="22"/>
      <c r="B25" s="22"/>
      <c r="C25" s="22"/>
      <c r="D25" s="22"/>
      <c r="E25" s="22"/>
    </row>
    <row r="26" spans="1:5" x14ac:dyDescent="0.15">
      <c r="A26" s="23"/>
      <c r="B26" s="22"/>
      <c r="C26" s="75"/>
      <c r="D26" s="22"/>
      <c r="E26" s="22"/>
    </row>
    <row r="27" spans="1:5" x14ac:dyDescent="0.15">
      <c r="A27" s="22"/>
      <c r="B27" s="22"/>
      <c r="C27" s="75"/>
      <c r="D27" s="22"/>
      <c r="E27" s="22"/>
    </row>
    <row r="28" spans="1:5" x14ac:dyDescent="0.15">
      <c r="A28" s="23"/>
      <c r="B28" s="22"/>
      <c r="C28" s="75"/>
      <c r="D28" s="22"/>
      <c r="E28" s="22"/>
    </row>
    <row r="29" spans="1:5" x14ac:dyDescent="0.15">
      <c r="A29" s="22"/>
      <c r="B29" s="22"/>
      <c r="C29" s="22"/>
      <c r="D29" s="22"/>
      <c r="E29" s="22"/>
    </row>
    <row r="30" spans="1:5" x14ac:dyDescent="0.15">
      <c r="A30" s="23" t="s">
        <v>43</v>
      </c>
      <c r="B30" s="22"/>
      <c r="C30" s="22"/>
      <c r="D30" s="22"/>
      <c r="E30" s="22"/>
    </row>
    <row r="31" spans="1:5" x14ac:dyDescent="0.15">
      <c r="A31" s="24" t="s">
        <v>21</v>
      </c>
      <c r="B31" s="24" t="s">
        <v>22</v>
      </c>
      <c r="C31" s="24" t="s">
        <v>23</v>
      </c>
      <c r="D31" s="24" t="s">
        <v>44</v>
      </c>
      <c r="E31" s="22"/>
    </row>
    <row r="32" spans="1:5" x14ac:dyDescent="0.15">
      <c r="A32" s="26" t="s">
        <v>45</v>
      </c>
      <c r="B32" s="26" t="s">
        <v>46</v>
      </c>
      <c r="C32" s="33">
        <f>'[1]Wood BPFT'!$V$121</f>
        <v>3.6781919047619045</v>
      </c>
      <c r="D32" s="26" t="s">
        <v>102</v>
      </c>
      <c r="E32" s="22" t="s">
        <v>104</v>
      </c>
    </row>
    <row r="33" spans="1:5" x14ac:dyDescent="0.15">
      <c r="A33" s="26" t="s">
        <v>45</v>
      </c>
      <c r="B33" s="26" t="s">
        <v>47</v>
      </c>
      <c r="C33" s="33">
        <f>C32/365</f>
        <v>1.0077238095238094E-2</v>
      </c>
      <c r="D33" s="26" t="s">
        <v>108</v>
      </c>
      <c r="E33" s="22"/>
    </row>
    <row r="34" spans="1:5" ht="12.75" x14ac:dyDescent="0.2">
      <c r="A34" s="34"/>
      <c r="B34" s="34"/>
      <c r="C34" s="34"/>
      <c r="D34" s="34"/>
      <c r="E34" s="22"/>
    </row>
    <row r="35" spans="1:5" x14ac:dyDescent="0.15">
      <c r="A35" s="23" t="s">
        <v>48</v>
      </c>
      <c r="B35" s="22"/>
      <c r="C35" s="22"/>
      <c r="D35" s="22"/>
      <c r="E35" s="22"/>
    </row>
    <row r="36" spans="1:5" x14ac:dyDescent="0.15">
      <c r="A36" s="24" t="s">
        <v>21</v>
      </c>
      <c r="B36" s="24" t="s">
        <v>22</v>
      </c>
      <c r="C36" s="24" t="s">
        <v>23</v>
      </c>
      <c r="D36" s="24" t="s">
        <v>44</v>
      </c>
      <c r="E36" s="22"/>
    </row>
    <row r="37" spans="1:5" x14ac:dyDescent="0.15">
      <c r="A37" s="26" t="s">
        <v>45</v>
      </c>
      <c r="B37" s="26" t="s">
        <v>46</v>
      </c>
      <c r="C37" s="33">
        <f>'[2]GS 879 PFT'!$V$98</f>
        <v>1.5567501724137922</v>
      </c>
      <c r="D37" s="22" t="s">
        <v>105</v>
      </c>
      <c r="E37" s="22" t="s">
        <v>103</v>
      </c>
    </row>
    <row r="38" spans="1:5" x14ac:dyDescent="0.15">
      <c r="A38" s="26" t="s">
        <v>45</v>
      </c>
      <c r="B38" s="26" t="s">
        <v>47</v>
      </c>
      <c r="C38" s="33">
        <f>C37/365</f>
        <v>4.2650689655172385E-3</v>
      </c>
      <c r="D38" s="26" t="s">
        <v>89</v>
      </c>
      <c r="E38" s="22"/>
    </row>
    <row r="39" spans="1:5" x14ac:dyDescent="0.15">
      <c r="A39" s="22"/>
      <c r="B39" s="22"/>
      <c r="C39" s="22"/>
      <c r="D39" s="22"/>
      <c r="E39" s="22"/>
    </row>
    <row r="40" spans="1:5" x14ac:dyDescent="0.15">
      <c r="A40" s="23" t="s">
        <v>49</v>
      </c>
      <c r="B40" s="22"/>
      <c r="C40" s="22"/>
      <c r="D40" s="22"/>
      <c r="E40" s="22"/>
    </row>
    <row r="41" spans="1:5" x14ac:dyDescent="0.15">
      <c r="A41" s="24" t="s">
        <v>21</v>
      </c>
      <c r="B41" s="24" t="s">
        <v>22</v>
      </c>
      <c r="C41" s="24" t="s">
        <v>23</v>
      </c>
      <c r="D41" s="24" t="s">
        <v>44</v>
      </c>
      <c r="E41" s="22"/>
    </row>
    <row r="42" spans="1:5" x14ac:dyDescent="0.15">
      <c r="A42" s="26" t="s">
        <v>50</v>
      </c>
      <c r="B42" s="26" t="s">
        <v>46</v>
      </c>
      <c r="C42" s="33">
        <f>C32-C37</f>
        <v>2.1214417323481123</v>
      </c>
      <c r="D42" s="26" t="s">
        <v>51</v>
      </c>
      <c r="E42" s="22"/>
    </row>
    <row r="43" spans="1:5" x14ac:dyDescent="0.15">
      <c r="A43" s="26" t="s">
        <v>50</v>
      </c>
      <c r="B43" s="26" t="s">
        <v>47</v>
      </c>
      <c r="C43" s="33">
        <f>C33-C38</f>
        <v>5.8121691297208554E-3</v>
      </c>
      <c r="D43" s="26" t="s">
        <v>51</v>
      </c>
      <c r="E43" s="22"/>
    </row>
    <row r="44" spans="1:5" x14ac:dyDescent="0.15">
      <c r="A44" s="22"/>
      <c r="B44" s="22"/>
      <c r="C44" s="22"/>
      <c r="D44" s="22"/>
      <c r="E44" s="22"/>
    </row>
    <row r="46" spans="1:5" ht="12.75" x14ac:dyDescent="0.2">
      <c r="A46" s="2"/>
      <c r="B46" s="2"/>
      <c r="C46" s="2"/>
      <c r="D46" s="2"/>
      <c r="E46" s="2"/>
    </row>
    <row r="47" spans="1:5" ht="12.75" x14ac:dyDescent="0.2">
      <c r="A47" s="2" t="s">
        <v>109</v>
      </c>
      <c r="B47" s="2"/>
      <c r="C47" s="2">
        <f>C42/C32</f>
        <v>0.57676211227631335</v>
      </c>
      <c r="D47" s="2"/>
      <c r="E47" s="2"/>
    </row>
    <row r="48" spans="1:5" ht="12.75" x14ac:dyDescent="0.2">
      <c r="A48" s="2"/>
      <c r="B48" s="2"/>
      <c r="C48" s="2"/>
      <c r="D48" s="2"/>
      <c r="E48" s="2"/>
    </row>
    <row r="49" spans="1:5" ht="12.75" x14ac:dyDescent="0.2">
      <c r="A49" s="2"/>
      <c r="B49" s="2"/>
      <c r="C49" s="2"/>
      <c r="D49" s="2"/>
      <c r="E49" s="2"/>
    </row>
    <row r="54" spans="1:5" ht="15" x14ac:dyDescent="0.2">
      <c r="A54" s="35" t="s">
        <v>52</v>
      </c>
      <c r="B54" s="2"/>
      <c r="C54" s="2"/>
      <c r="D54" s="2"/>
    </row>
    <row r="55" spans="1:5" ht="12.75" x14ac:dyDescent="0.2">
      <c r="A55" s="1" t="s">
        <v>53</v>
      </c>
      <c r="B55" s="1"/>
      <c r="C55" s="2"/>
      <c r="D55" s="2"/>
    </row>
    <row r="56" spans="1:5" ht="12.75" x14ac:dyDescent="0.2">
      <c r="A56" s="36" t="s">
        <v>54</v>
      </c>
      <c r="B56" s="36" t="s">
        <v>55</v>
      </c>
      <c r="C56" s="2"/>
      <c r="D56" s="2"/>
    </row>
    <row r="57" spans="1:5" ht="12.75" x14ac:dyDescent="0.2">
      <c r="A57" s="37" t="s">
        <v>56</v>
      </c>
      <c r="B57" s="37">
        <v>112</v>
      </c>
      <c r="C57" s="2" t="s">
        <v>57</v>
      </c>
      <c r="D57" s="2"/>
    </row>
    <row r="58" spans="1:5" ht="12.75" x14ac:dyDescent="0.2">
      <c r="A58" s="37" t="s">
        <v>58</v>
      </c>
      <c r="B58" s="37">
        <v>1.5599999999999999E-2</v>
      </c>
      <c r="C58" s="2" t="s">
        <v>59</v>
      </c>
      <c r="D58" s="2"/>
    </row>
    <row r="59" spans="1:5" ht="12.75" x14ac:dyDescent="0.2">
      <c r="A59" s="37" t="s">
        <v>60</v>
      </c>
      <c r="B59" s="37">
        <f>B57*B58</f>
        <v>1.7471999999999999</v>
      </c>
      <c r="C59" s="2" t="s">
        <v>51</v>
      </c>
      <c r="D59" s="2"/>
    </row>
    <row r="60" spans="1:5" ht="12.75" x14ac:dyDescent="0.2">
      <c r="C60" s="2"/>
      <c r="D60" s="2"/>
    </row>
    <row r="61" spans="1:5" ht="12.75" x14ac:dyDescent="0.2">
      <c r="C61" s="2"/>
      <c r="D61" s="2"/>
    </row>
    <row r="62" spans="1:5" ht="12.75" x14ac:dyDescent="0.2">
      <c r="A62" s="1" t="s">
        <v>61</v>
      </c>
      <c r="B62" s="2"/>
      <c r="C62" s="2"/>
      <c r="D62" s="2"/>
      <c r="E62" s="2"/>
    </row>
    <row r="63" spans="1:5" ht="12.75" x14ac:dyDescent="0.2">
      <c r="A63" s="36" t="s">
        <v>54</v>
      </c>
      <c r="B63" s="36" t="s">
        <v>55</v>
      </c>
      <c r="C63" s="2"/>
      <c r="D63" s="2"/>
      <c r="E63" s="2"/>
    </row>
    <row r="64" spans="1:5" ht="12.75" x14ac:dyDescent="0.2">
      <c r="A64" s="37" t="s">
        <v>62</v>
      </c>
      <c r="B64" s="37">
        <v>0.3</v>
      </c>
      <c r="C64" s="2" t="s">
        <v>85</v>
      </c>
      <c r="D64" s="2"/>
      <c r="E64" s="2"/>
    </row>
    <row r="65" spans="1:9" ht="12.75" x14ac:dyDescent="0.2">
      <c r="A65" s="37" t="s">
        <v>63</v>
      </c>
      <c r="B65" s="37">
        <v>28</v>
      </c>
      <c r="C65" s="40" t="s">
        <v>86</v>
      </c>
      <c r="D65" s="2"/>
      <c r="E65" s="2"/>
    </row>
    <row r="66" spans="1:9" ht="12.75" x14ac:dyDescent="0.2">
      <c r="A66" s="37" t="s">
        <v>64</v>
      </c>
      <c r="B66" s="37">
        <f>B64*B65</f>
        <v>8.4</v>
      </c>
      <c r="C66" s="2" t="s">
        <v>51</v>
      </c>
      <c r="D66" s="2"/>
      <c r="E66" s="2"/>
    </row>
    <row r="67" spans="1:9" ht="12.75" x14ac:dyDescent="0.2">
      <c r="A67" s="37" t="s">
        <v>58</v>
      </c>
      <c r="B67" s="37">
        <v>1.5599999999999999E-2</v>
      </c>
      <c r="C67" s="2" t="s">
        <v>59</v>
      </c>
      <c r="D67" s="2"/>
      <c r="E67" s="2"/>
    </row>
    <row r="68" spans="1:9" ht="12.75" x14ac:dyDescent="0.2">
      <c r="A68" s="37" t="s">
        <v>65</v>
      </c>
      <c r="B68" s="38">
        <f>B66*B67</f>
        <v>0.13103999999999999</v>
      </c>
      <c r="C68" s="2" t="s">
        <v>51</v>
      </c>
      <c r="D68" s="2"/>
      <c r="E68" s="2"/>
    </row>
    <row r="69" spans="1:9" ht="12.75" x14ac:dyDescent="0.2">
      <c r="A69" s="2"/>
      <c r="B69" s="2"/>
      <c r="C69" s="2"/>
      <c r="D69" s="2"/>
      <c r="E69" s="2"/>
    </row>
    <row r="70" spans="1:9" ht="12.75" x14ac:dyDescent="0.2">
      <c r="A70" s="1" t="s">
        <v>66</v>
      </c>
      <c r="B70" s="2"/>
    </row>
    <row r="71" spans="1:9" ht="12.75" x14ac:dyDescent="0.2">
      <c r="A71" s="36" t="s">
        <v>54</v>
      </c>
      <c r="B71" s="36" t="s">
        <v>55</v>
      </c>
      <c r="C71" s="2"/>
    </row>
    <row r="72" spans="1:9" ht="12.75" x14ac:dyDescent="0.2">
      <c r="A72" s="37" t="s">
        <v>67</v>
      </c>
      <c r="B72" s="37">
        <v>4.0000000000000001E-3</v>
      </c>
      <c r="C72" s="2" t="s">
        <v>57</v>
      </c>
      <c r="D72" s="2"/>
    </row>
    <row r="73" spans="1:9" ht="12.75" x14ac:dyDescent="0.2">
      <c r="A73" s="37" t="s">
        <v>68</v>
      </c>
      <c r="B73" s="37">
        <v>265</v>
      </c>
      <c r="C73" s="40" t="s">
        <v>86</v>
      </c>
      <c r="D73" s="2"/>
      <c r="G73" s="39"/>
    </row>
    <row r="74" spans="1:9" ht="12.75" x14ac:dyDescent="0.2">
      <c r="B74" s="3">
        <f>B73*B72</f>
        <v>1.06</v>
      </c>
      <c r="D74" s="2"/>
      <c r="G74" s="39"/>
    </row>
    <row r="75" spans="1:9" ht="12.75" x14ac:dyDescent="0.2">
      <c r="A75" s="3" t="s">
        <v>87</v>
      </c>
      <c r="B75" s="3">
        <f>B74+B66</f>
        <v>9.4600000000000009</v>
      </c>
      <c r="D75" s="2"/>
      <c r="G75" s="39"/>
    </row>
    <row r="76" spans="1:9" ht="12.75" x14ac:dyDescent="0.2">
      <c r="D76" s="2"/>
    </row>
    <row r="77" spans="1:9" ht="12.75" x14ac:dyDescent="0.2">
      <c r="D77" s="2"/>
      <c r="H77" s="2"/>
      <c r="I77" s="2"/>
    </row>
    <row r="78" spans="1:9" ht="12.75" x14ac:dyDescent="0.2">
      <c r="A78" s="2"/>
      <c r="B78" s="2"/>
      <c r="C78" s="2"/>
      <c r="D78" s="2"/>
      <c r="E78" s="2"/>
    </row>
    <row r="79" spans="1:9" ht="12.75" x14ac:dyDescent="0.2">
      <c r="A79" s="2"/>
      <c r="B79" s="2"/>
      <c r="C79" s="2"/>
      <c r="D79" s="2"/>
      <c r="E79" s="2"/>
    </row>
    <row r="80" spans="1:9" ht="12.75" x14ac:dyDescent="0.2">
      <c r="A80" s="2"/>
      <c r="B80" s="2"/>
      <c r="C80" s="2"/>
      <c r="D80" s="2"/>
      <c r="E80" s="2"/>
    </row>
    <row r="81" spans="1:5" ht="12.75" x14ac:dyDescent="0.2">
      <c r="A81" s="2"/>
      <c r="B81" s="2"/>
      <c r="C81" s="2"/>
      <c r="D81" s="2"/>
      <c r="E81" s="2"/>
    </row>
    <row r="82" spans="1:5" ht="12.75" x14ac:dyDescent="0.2">
      <c r="A82" s="2"/>
      <c r="B82" s="2"/>
      <c r="C82" s="2"/>
      <c r="D82" s="2"/>
      <c r="E82" s="2"/>
    </row>
    <row r="83" spans="1:5" ht="12.75" x14ac:dyDescent="0.2">
      <c r="A83" s="2"/>
      <c r="B83" s="2"/>
      <c r="C83" s="2"/>
      <c r="D83" s="2"/>
      <c r="E83" s="2"/>
    </row>
    <row r="84" spans="1:5" ht="12.75" x14ac:dyDescent="0.2">
      <c r="A84" s="2"/>
      <c r="B84" s="2"/>
      <c r="C84" s="2"/>
      <c r="D84" s="2"/>
      <c r="E84" s="2"/>
    </row>
    <row r="85" spans="1:5" ht="12.75" x14ac:dyDescent="0.2">
      <c r="A85" s="2"/>
      <c r="B85" s="2"/>
      <c r="C85" s="2"/>
      <c r="D85" s="2"/>
      <c r="E85" s="2"/>
    </row>
    <row r="86" spans="1:5" ht="12.75" x14ac:dyDescent="0.2">
      <c r="A86" s="2"/>
      <c r="B86" s="2"/>
      <c r="C86" s="2"/>
      <c r="D86" s="2"/>
      <c r="E86" s="2"/>
    </row>
    <row r="87" spans="1:5" ht="12.75" x14ac:dyDescent="0.2">
      <c r="A87" s="2"/>
      <c r="B87" s="2"/>
      <c r="C87" s="2"/>
      <c r="D87" s="2"/>
      <c r="E87" s="2"/>
    </row>
    <row r="88" spans="1:5" ht="12.75" x14ac:dyDescent="0.2">
      <c r="A88" s="2"/>
      <c r="B88" s="2"/>
      <c r="C88" s="2"/>
      <c r="D88" s="2"/>
      <c r="E88" s="2"/>
    </row>
  </sheetData>
  <mergeCells count="2">
    <mergeCell ref="A6:F6"/>
    <mergeCell ref="A7:F7"/>
  </mergeCells>
  <pageMargins left="0.7" right="0.7" top="0.75" bottom="0.75" header="0.3" footer="0.3"/>
  <headerFooter alignWithMargins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4"/>
  <sheetViews>
    <sheetView tabSelected="1" topLeftCell="H1" workbookViewId="0">
      <selection activeCell="R33" sqref="R33:R39"/>
    </sheetView>
  </sheetViews>
  <sheetFormatPr defaultColWidth="7.5" defaultRowHeight="15" x14ac:dyDescent="0.25"/>
  <cols>
    <col min="1" max="1" width="10.5" style="5" customWidth="1"/>
    <col min="2" max="2" width="18.625" style="5" customWidth="1"/>
    <col min="3" max="3" width="11.125" style="5" customWidth="1"/>
    <col min="4" max="4" width="16.5" style="5" customWidth="1"/>
    <col min="5" max="5" width="19" style="5" customWidth="1"/>
    <col min="6" max="17" width="7.5" style="5"/>
    <col min="18" max="18" width="13.875" style="5" bestFit="1" customWidth="1"/>
    <col min="19" max="19" width="13" style="5" customWidth="1"/>
    <col min="20" max="20" width="8.5" style="5" bestFit="1" customWidth="1"/>
    <col min="21" max="21" width="9.125" style="5" customWidth="1"/>
    <col min="22" max="22" width="11" style="5" customWidth="1"/>
    <col min="23" max="23" width="7.5" style="5"/>
    <col min="24" max="24" width="17.5" style="5" customWidth="1"/>
    <col min="25" max="16384" width="7.5" style="5"/>
  </cols>
  <sheetData>
    <row r="1" spans="1:25" s="3" customFormat="1" ht="15.75" customHeight="1" x14ac:dyDescent="0.2">
      <c r="A1" s="42" t="s">
        <v>101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5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5" x14ac:dyDescent="0.25">
      <c r="A4" s="4" t="s">
        <v>1</v>
      </c>
      <c r="B4" s="4" t="s">
        <v>84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5" x14ac:dyDescent="0.25">
      <c r="A5" s="4" t="s">
        <v>2</v>
      </c>
      <c r="B5" s="6">
        <v>45924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5" ht="26.25" x14ac:dyDescent="0.25">
      <c r="A7" s="4"/>
      <c r="B7" s="7" t="s">
        <v>3</v>
      </c>
      <c r="C7" s="41">
        <f>ER_calculation!D24</f>
        <v>9.8893785442076609E-2</v>
      </c>
      <c r="D7" s="8" t="s">
        <v>4</v>
      </c>
      <c r="E7" s="4"/>
      <c r="F7" s="4">
        <f>135372+6000-4662</f>
        <v>136710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5" x14ac:dyDescent="0.25">
      <c r="A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5" x14ac:dyDescent="0.25">
      <c r="A10" s="4"/>
      <c r="B10" s="4"/>
      <c r="C10" s="4"/>
      <c r="D10" s="80" t="s">
        <v>5</v>
      </c>
      <c r="E10" s="80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5" x14ac:dyDescent="0.25">
      <c r="A11" s="4"/>
      <c r="B11" s="4"/>
      <c r="C11" s="4"/>
      <c r="D11" s="58"/>
      <c r="E11" s="58"/>
      <c r="F11" s="58" t="s">
        <v>6</v>
      </c>
      <c r="G11" s="58" t="s">
        <v>7</v>
      </c>
      <c r="H11" s="58" t="s">
        <v>8</v>
      </c>
      <c r="I11" s="58" t="s">
        <v>9</v>
      </c>
      <c r="J11" s="58" t="s">
        <v>10</v>
      </c>
      <c r="K11" s="58" t="s">
        <v>11</v>
      </c>
      <c r="L11" s="58" t="s">
        <v>12</v>
      </c>
      <c r="M11" s="58" t="s">
        <v>13</v>
      </c>
      <c r="N11" s="58" t="s">
        <v>14</v>
      </c>
      <c r="O11" s="58" t="s">
        <v>15</v>
      </c>
      <c r="P11" s="58" t="s">
        <v>16</v>
      </c>
      <c r="Q11" s="58" t="s">
        <v>17</v>
      </c>
      <c r="R11" s="59" t="s">
        <v>18</v>
      </c>
    </row>
    <row r="12" spans="1:25" x14ac:dyDescent="0.25">
      <c r="A12" s="4"/>
      <c r="B12" s="4"/>
      <c r="C12" s="4"/>
      <c r="D12" s="60">
        <v>2024</v>
      </c>
      <c r="E12" s="60"/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1">
        <f>'Summary 3rd CP'!E21</f>
        <v>135372</v>
      </c>
      <c r="R12" s="62">
        <f>SUM(F12:Q12)</f>
        <v>135372</v>
      </c>
      <c r="S12" s="10"/>
      <c r="T12" s="56"/>
      <c r="U12" s="47"/>
      <c r="V12" s="47"/>
      <c r="W12" s="51"/>
      <c r="X12" s="51"/>
      <c r="Y12" s="47"/>
    </row>
    <row r="13" spans="1:25" x14ac:dyDescent="0.25">
      <c r="A13" s="4"/>
      <c r="B13" s="4"/>
      <c r="C13" s="4"/>
      <c r="D13" s="58">
        <v>2025</v>
      </c>
      <c r="E13" s="58"/>
      <c r="F13" s="58">
        <v>500</v>
      </c>
      <c r="G13" s="58">
        <v>500</v>
      </c>
      <c r="H13" s="58">
        <v>500</v>
      </c>
      <c r="I13" s="58">
        <v>500</v>
      </c>
      <c r="J13" s="58">
        <v>500</v>
      </c>
      <c r="K13" s="58">
        <v>500</v>
      </c>
      <c r="L13" s="58">
        <v>500</v>
      </c>
      <c r="M13" s="58">
        <v>500</v>
      </c>
      <c r="N13" s="58">
        <v>500</v>
      </c>
      <c r="O13" s="58">
        <v>500</v>
      </c>
      <c r="P13" s="58">
        <v>500</v>
      </c>
      <c r="Q13" s="58">
        <v>500</v>
      </c>
      <c r="R13" s="59">
        <f>SUM(F13:Q13)</f>
        <v>6000</v>
      </c>
      <c r="T13" s="47"/>
      <c r="U13" s="47"/>
      <c r="V13" s="47"/>
      <c r="W13" s="51"/>
      <c r="X13" s="47"/>
      <c r="Y13"/>
    </row>
    <row r="14" spans="1:25" x14ac:dyDescent="0.25">
      <c r="A14" s="4"/>
      <c r="B14" s="4"/>
      <c r="C14" s="4"/>
      <c r="D14" s="58">
        <v>2026</v>
      </c>
      <c r="E14" s="58"/>
      <c r="F14" s="58">
        <v>500</v>
      </c>
      <c r="G14" s="58">
        <v>500</v>
      </c>
      <c r="H14" s="58">
        <v>500</v>
      </c>
      <c r="I14" s="58">
        <v>500</v>
      </c>
      <c r="J14" s="58">
        <v>500</v>
      </c>
      <c r="K14" s="58">
        <v>500</v>
      </c>
      <c r="L14" s="58">
        <v>500</v>
      </c>
      <c r="M14" s="58">
        <v>500</v>
      </c>
      <c r="N14" s="58">
        <v>500</v>
      </c>
      <c r="O14" s="58">
        <v>500</v>
      </c>
      <c r="P14" s="58">
        <v>500</v>
      </c>
      <c r="Q14" s="58">
        <v>500</v>
      </c>
      <c r="R14" s="59">
        <f t="shared" ref="R14:R19" si="0">SUM(F14:Q14)</f>
        <v>6000</v>
      </c>
      <c r="S14" s="13"/>
      <c r="T14" s="47"/>
      <c r="U14" s="47"/>
      <c r="V14" s="47"/>
      <c r="W14" s="51"/>
      <c r="X14" s="47"/>
      <c r="Y14"/>
    </row>
    <row r="15" spans="1:25" x14ac:dyDescent="0.25">
      <c r="A15" s="4"/>
      <c r="B15" s="4"/>
      <c r="C15" s="4"/>
      <c r="D15" s="58">
        <v>2027</v>
      </c>
      <c r="E15" s="58"/>
      <c r="F15" s="58">
        <v>500</v>
      </c>
      <c r="G15" s="58">
        <v>500</v>
      </c>
      <c r="H15" s="58">
        <v>500</v>
      </c>
      <c r="I15" s="58">
        <v>500</v>
      </c>
      <c r="J15" s="58">
        <v>500</v>
      </c>
      <c r="K15" s="58">
        <v>500</v>
      </c>
      <c r="L15" s="58">
        <v>500</v>
      </c>
      <c r="M15" s="58">
        <v>500</v>
      </c>
      <c r="N15" s="58">
        <v>500</v>
      </c>
      <c r="O15" s="58">
        <v>500</v>
      </c>
      <c r="P15" s="58">
        <v>500</v>
      </c>
      <c r="Q15" s="58">
        <v>500</v>
      </c>
      <c r="R15" s="59">
        <f t="shared" si="0"/>
        <v>6000</v>
      </c>
      <c r="T15" s="47"/>
      <c r="U15" s="47"/>
      <c r="V15" s="47"/>
      <c r="W15" s="51"/>
      <c r="X15" s="47"/>
      <c r="Y15"/>
    </row>
    <row r="16" spans="1:25" x14ac:dyDescent="0.25">
      <c r="A16" s="4"/>
      <c r="B16" s="4"/>
      <c r="C16" s="4"/>
      <c r="D16" s="58">
        <v>2028</v>
      </c>
      <c r="E16" s="58"/>
      <c r="F16" s="58">
        <v>500</v>
      </c>
      <c r="G16" s="58">
        <v>500</v>
      </c>
      <c r="H16" s="58">
        <v>500</v>
      </c>
      <c r="I16" s="58">
        <v>500</v>
      </c>
      <c r="J16" s="58">
        <v>500</v>
      </c>
      <c r="K16" s="58">
        <v>500</v>
      </c>
      <c r="L16" s="58">
        <v>500</v>
      </c>
      <c r="M16" s="58">
        <v>500</v>
      </c>
      <c r="N16" s="58">
        <v>500</v>
      </c>
      <c r="O16" s="58">
        <v>500</v>
      </c>
      <c r="P16" s="58">
        <v>500</v>
      </c>
      <c r="Q16" s="58">
        <v>500</v>
      </c>
      <c r="R16" s="59">
        <f t="shared" si="0"/>
        <v>6000</v>
      </c>
      <c r="T16" s="47"/>
      <c r="U16" s="47"/>
      <c r="V16" s="47"/>
      <c r="W16" s="51"/>
      <c r="X16" s="47"/>
      <c r="Y16"/>
    </row>
    <row r="17" spans="1:25" x14ac:dyDescent="0.25">
      <c r="A17" s="4"/>
      <c r="B17" s="4"/>
      <c r="C17" s="4"/>
      <c r="D17" s="58">
        <v>2029</v>
      </c>
      <c r="E17" s="58"/>
      <c r="F17" s="58">
        <v>500</v>
      </c>
      <c r="G17" s="58">
        <v>500</v>
      </c>
      <c r="H17" s="58">
        <v>500</v>
      </c>
      <c r="I17" s="58">
        <v>500</v>
      </c>
      <c r="J17" s="58">
        <v>500</v>
      </c>
      <c r="K17" s="58">
        <v>500</v>
      </c>
      <c r="L17" s="58">
        <v>500</v>
      </c>
      <c r="M17" s="58">
        <v>500</v>
      </c>
      <c r="N17" s="58">
        <v>500</v>
      </c>
      <c r="O17" s="58">
        <v>500</v>
      </c>
      <c r="P17" s="58">
        <v>500</v>
      </c>
      <c r="Q17" s="58">
        <v>500</v>
      </c>
      <c r="R17" s="59">
        <f t="shared" si="0"/>
        <v>6000</v>
      </c>
      <c r="T17" s="47"/>
      <c r="U17" s="47"/>
      <c r="V17" s="47"/>
      <c r="W17" s="51"/>
      <c r="X17" s="47"/>
      <c r="Y17"/>
    </row>
    <row r="18" spans="1:25" x14ac:dyDescent="0.25">
      <c r="A18" s="4"/>
      <c r="B18" s="4"/>
      <c r="C18" s="4"/>
      <c r="D18" s="58">
        <v>2030</v>
      </c>
      <c r="E18" s="58"/>
      <c r="F18" s="58">
        <v>500</v>
      </c>
      <c r="G18" s="58">
        <v>500</v>
      </c>
      <c r="H18" s="58">
        <v>500</v>
      </c>
      <c r="I18" s="58">
        <v>500</v>
      </c>
      <c r="J18" s="58">
        <v>500</v>
      </c>
      <c r="K18" s="58">
        <v>500</v>
      </c>
      <c r="L18" s="58">
        <v>500</v>
      </c>
      <c r="M18" s="58">
        <v>500</v>
      </c>
      <c r="N18" s="58">
        <v>500</v>
      </c>
      <c r="O18" s="58">
        <v>500</v>
      </c>
      <c r="P18" s="58">
        <v>500</v>
      </c>
      <c r="Q18" s="58">
        <v>500</v>
      </c>
      <c r="R18" s="59">
        <f t="shared" si="0"/>
        <v>6000</v>
      </c>
      <c r="T18" s="47"/>
      <c r="U18" s="47"/>
      <c r="V18" s="47"/>
      <c r="W18" s="51"/>
      <c r="X18" s="47"/>
      <c r="Y18"/>
    </row>
    <row r="19" spans="1:25" x14ac:dyDescent="0.25">
      <c r="A19" s="4"/>
      <c r="B19" s="4"/>
      <c r="C19" s="4"/>
      <c r="D19" s="58">
        <v>2031</v>
      </c>
      <c r="E19" s="58"/>
      <c r="F19" s="58">
        <v>500</v>
      </c>
      <c r="G19" s="58">
        <v>500</v>
      </c>
      <c r="H19" s="58">
        <v>500</v>
      </c>
      <c r="I19" s="58">
        <v>500</v>
      </c>
      <c r="J19" s="58">
        <v>500</v>
      </c>
      <c r="K19" s="58">
        <v>500</v>
      </c>
      <c r="L19" s="58">
        <v>500</v>
      </c>
      <c r="M19" s="58">
        <v>500</v>
      </c>
      <c r="N19" s="58">
        <v>500</v>
      </c>
      <c r="O19" s="58">
        <v>500</v>
      </c>
      <c r="P19" s="58">
        <v>500</v>
      </c>
      <c r="Q19" s="58">
        <v>500</v>
      </c>
      <c r="R19" s="59">
        <f t="shared" si="0"/>
        <v>6000</v>
      </c>
      <c r="T19" s="47"/>
      <c r="U19" s="47"/>
      <c r="V19" s="47"/>
      <c r="W19" s="51"/>
      <c r="X19" s="47"/>
      <c r="Y19"/>
    </row>
    <row r="20" spans="1:2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9"/>
      <c r="T20" s="48"/>
      <c r="U20" s="49"/>
      <c r="V20" s="49"/>
      <c r="W20" s="57"/>
      <c r="X20" s="51"/>
      <c r="Y20"/>
    </row>
    <row r="21" spans="1:25" x14ac:dyDescent="0.25">
      <c r="A21" s="4"/>
      <c r="B21" s="4"/>
      <c r="C21" s="4"/>
      <c r="D21" s="81" t="s">
        <v>19</v>
      </c>
      <c r="E21" s="81"/>
      <c r="F21" s="58" t="s">
        <v>6</v>
      </c>
      <c r="G21" s="58" t="s">
        <v>7</v>
      </c>
      <c r="H21" s="58" t="s">
        <v>8</v>
      </c>
      <c r="I21" s="58" t="s">
        <v>9</v>
      </c>
      <c r="J21" s="58" t="s">
        <v>10</v>
      </c>
      <c r="K21" s="58" t="s">
        <v>11</v>
      </c>
      <c r="L21" s="58" t="s">
        <v>12</v>
      </c>
      <c r="M21" s="58" t="s">
        <v>13</v>
      </c>
      <c r="N21" s="58" t="s">
        <v>14</v>
      </c>
      <c r="O21" s="58" t="s">
        <v>15</v>
      </c>
      <c r="P21" s="58" t="s">
        <v>16</v>
      </c>
      <c r="Q21" s="58" t="s">
        <v>17</v>
      </c>
      <c r="R21" s="59" t="s">
        <v>18</v>
      </c>
      <c r="S21" s="14"/>
      <c r="W21" s="11"/>
    </row>
    <row r="22" spans="1:25" ht="18" customHeight="1" x14ac:dyDescent="0.25">
      <c r="A22" s="4"/>
      <c r="B22" s="4"/>
      <c r="C22" s="4"/>
      <c r="D22" s="60">
        <v>2024</v>
      </c>
      <c r="E22" s="60"/>
      <c r="F22" s="60">
        <v>0</v>
      </c>
      <c r="G22" s="60">
        <f>F12</f>
        <v>0</v>
      </c>
      <c r="H22" s="60">
        <f t="shared" ref="H22:O22" si="1">G12+G22</f>
        <v>0</v>
      </c>
      <c r="I22" s="60">
        <f t="shared" si="1"/>
        <v>0</v>
      </c>
      <c r="J22" s="60">
        <f t="shared" si="1"/>
        <v>0</v>
      </c>
      <c r="K22" s="60">
        <f t="shared" si="1"/>
        <v>0</v>
      </c>
      <c r="L22" s="60">
        <f t="shared" si="1"/>
        <v>0</v>
      </c>
      <c r="M22" s="60">
        <f t="shared" si="1"/>
        <v>0</v>
      </c>
      <c r="N22" s="60">
        <f t="shared" si="1"/>
        <v>0</v>
      </c>
      <c r="O22" s="60">
        <f t="shared" si="1"/>
        <v>0</v>
      </c>
      <c r="P22" s="60">
        <f>O12+O22</f>
        <v>0</v>
      </c>
      <c r="Q22" s="60">
        <f>P12+P22</f>
        <v>0</v>
      </c>
      <c r="R22" s="62">
        <f>SUM(F22:Q22)</f>
        <v>0</v>
      </c>
    </row>
    <row r="23" spans="1:25" ht="17.25" customHeight="1" x14ac:dyDescent="0.25">
      <c r="A23" s="4"/>
      <c r="B23" s="4"/>
      <c r="C23" s="4"/>
      <c r="D23" s="58">
        <v>2025</v>
      </c>
      <c r="E23" s="58"/>
      <c r="F23" s="63">
        <f>Q22+Q12</f>
        <v>135372</v>
      </c>
      <c r="G23" s="58">
        <f>F23+F13</f>
        <v>135872</v>
      </c>
      <c r="H23" s="58">
        <f t="shared" ref="H23:P24" si="2">G23+G13</f>
        <v>136372</v>
      </c>
      <c r="I23" s="58">
        <f t="shared" si="2"/>
        <v>136872</v>
      </c>
      <c r="J23" s="58">
        <f t="shared" si="2"/>
        <v>137372</v>
      </c>
      <c r="K23" s="58">
        <f t="shared" si="2"/>
        <v>137872</v>
      </c>
      <c r="L23" s="58">
        <f t="shared" si="2"/>
        <v>138372</v>
      </c>
      <c r="M23" s="58">
        <f>L23+L13</f>
        <v>138872</v>
      </c>
      <c r="N23" s="58">
        <f t="shared" si="2"/>
        <v>139372</v>
      </c>
      <c r="O23" s="58">
        <f t="shared" si="2"/>
        <v>139872</v>
      </c>
      <c r="P23" s="58">
        <f t="shared" si="2"/>
        <v>140372</v>
      </c>
      <c r="Q23" s="63">
        <f>P23+P13-'Summary 3rd CP'!F22</f>
        <v>136210</v>
      </c>
      <c r="R23" s="64">
        <f>Q23+Q13</f>
        <v>136710</v>
      </c>
      <c r="T23" s="12"/>
    </row>
    <row r="24" spans="1:25" ht="17.25" customHeight="1" x14ac:dyDescent="0.25">
      <c r="A24" s="4"/>
      <c r="B24" s="4"/>
      <c r="C24" s="4"/>
      <c r="D24" s="58">
        <v>2026</v>
      </c>
      <c r="E24" s="58"/>
      <c r="F24" s="58">
        <f t="shared" ref="F24:F29" si="3">Q23+Q13</f>
        <v>136710</v>
      </c>
      <c r="G24" s="58">
        <f>F24+F14</f>
        <v>137210</v>
      </c>
      <c r="H24" s="58">
        <f t="shared" si="2"/>
        <v>137710</v>
      </c>
      <c r="I24" s="58">
        <f t="shared" si="2"/>
        <v>138210</v>
      </c>
      <c r="J24" s="58">
        <f t="shared" si="2"/>
        <v>138710</v>
      </c>
      <c r="K24" s="58">
        <f t="shared" si="2"/>
        <v>139210</v>
      </c>
      <c r="L24" s="58">
        <f t="shared" si="2"/>
        <v>139710</v>
      </c>
      <c r="M24" s="58">
        <f t="shared" si="2"/>
        <v>140210</v>
      </c>
      <c r="N24" s="58">
        <f t="shared" si="2"/>
        <v>140710</v>
      </c>
      <c r="O24" s="58">
        <f t="shared" si="2"/>
        <v>141210</v>
      </c>
      <c r="P24" s="58">
        <f t="shared" si="2"/>
        <v>141710</v>
      </c>
      <c r="Q24" s="63">
        <f>P24+P14-'Summary 3rd CP'!F23</f>
        <v>137071</v>
      </c>
      <c r="R24" s="59">
        <f t="shared" ref="R24:R29" si="4">Q24+Q14</f>
        <v>137571</v>
      </c>
      <c r="T24" s="12"/>
    </row>
    <row r="25" spans="1:25" ht="17.25" customHeight="1" x14ac:dyDescent="0.25">
      <c r="A25" s="4"/>
      <c r="B25" s="4"/>
      <c r="C25" s="4"/>
      <c r="D25" s="58">
        <v>2027</v>
      </c>
      <c r="E25" s="58"/>
      <c r="F25" s="58">
        <f t="shared" si="3"/>
        <v>137571</v>
      </c>
      <c r="G25" s="58">
        <f t="shared" ref="G25:P29" si="5">F25+F15</f>
        <v>138071</v>
      </c>
      <c r="H25" s="58">
        <f t="shared" si="5"/>
        <v>138571</v>
      </c>
      <c r="I25" s="58">
        <f t="shared" si="5"/>
        <v>139071</v>
      </c>
      <c r="J25" s="58">
        <f t="shared" si="5"/>
        <v>139571</v>
      </c>
      <c r="K25" s="58">
        <f t="shared" si="5"/>
        <v>140071</v>
      </c>
      <c r="L25" s="58">
        <f t="shared" si="5"/>
        <v>140571</v>
      </c>
      <c r="M25" s="58">
        <f t="shared" si="5"/>
        <v>141071</v>
      </c>
      <c r="N25" s="58">
        <f t="shared" si="5"/>
        <v>141571</v>
      </c>
      <c r="O25" s="58">
        <f t="shared" si="5"/>
        <v>142071</v>
      </c>
      <c r="P25" s="58">
        <f t="shared" si="5"/>
        <v>142571</v>
      </c>
      <c r="Q25" s="63">
        <f>P25+P15-'Summary 3rd CP'!F24</f>
        <v>137884</v>
      </c>
      <c r="R25" s="59">
        <f t="shared" si="4"/>
        <v>138384</v>
      </c>
      <c r="T25" s="12"/>
    </row>
    <row r="26" spans="1:25" ht="17.25" customHeight="1" x14ac:dyDescent="0.25">
      <c r="A26" s="4"/>
      <c r="B26" s="4"/>
      <c r="C26" s="4"/>
      <c r="D26" s="58">
        <v>2028</v>
      </c>
      <c r="E26" s="58"/>
      <c r="F26" s="58">
        <f t="shared" si="3"/>
        <v>138384</v>
      </c>
      <c r="G26" s="58">
        <f t="shared" si="5"/>
        <v>138884</v>
      </c>
      <c r="H26" s="58">
        <f t="shared" si="5"/>
        <v>139384</v>
      </c>
      <c r="I26" s="58">
        <f t="shared" si="5"/>
        <v>139884</v>
      </c>
      <c r="J26" s="58">
        <f t="shared" si="5"/>
        <v>140384</v>
      </c>
      <c r="K26" s="58">
        <f t="shared" si="5"/>
        <v>140884</v>
      </c>
      <c r="L26" s="58">
        <f t="shared" si="5"/>
        <v>141384</v>
      </c>
      <c r="M26" s="58">
        <f t="shared" si="5"/>
        <v>141884</v>
      </c>
      <c r="N26" s="58">
        <f t="shared" si="5"/>
        <v>142384</v>
      </c>
      <c r="O26" s="58">
        <f t="shared" si="5"/>
        <v>142884</v>
      </c>
      <c r="P26" s="58">
        <f t="shared" si="5"/>
        <v>143384</v>
      </c>
      <c r="Q26" s="63">
        <f>P26+P16-'Summary 3rd CP'!F25</f>
        <v>137044</v>
      </c>
      <c r="R26" s="59">
        <f t="shared" si="4"/>
        <v>137544</v>
      </c>
      <c r="T26" s="12"/>
    </row>
    <row r="27" spans="1:25" ht="17.25" customHeight="1" x14ac:dyDescent="0.25">
      <c r="A27" s="4"/>
      <c r="B27" s="4"/>
      <c r="C27" s="4"/>
      <c r="D27" s="58">
        <v>2029</v>
      </c>
      <c r="E27" s="58"/>
      <c r="F27" s="58">
        <f t="shared" si="3"/>
        <v>137544</v>
      </c>
      <c r="G27" s="58">
        <f t="shared" si="5"/>
        <v>138044</v>
      </c>
      <c r="H27" s="58">
        <f t="shared" si="5"/>
        <v>138544</v>
      </c>
      <c r="I27" s="58">
        <f t="shared" si="5"/>
        <v>139044</v>
      </c>
      <c r="J27" s="58">
        <f t="shared" si="5"/>
        <v>139544</v>
      </c>
      <c r="K27" s="58">
        <f t="shared" si="5"/>
        <v>140044</v>
      </c>
      <c r="L27" s="58">
        <f t="shared" si="5"/>
        <v>140544</v>
      </c>
      <c r="M27" s="58">
        <f t="shared" si="5"/>
        <v>141044</v>
      </c>
      <c r="N27" s="58">
        <f t="shared" si="5"/>
        <v>141544</v>
      </c>
      <c r="O27" s="58">
        <f t="shared" si="5"/>
        <v>142044</v>
      </c>
      <c r="P27" s="58">
        <f t="shared" si="5"/>
        <v>142544</v>
      </c>
      <c r="Q27" s="63">
        <f>P27+P17-'Summary 3rd CP'!F26</f>
        <v>128858</v>
      </c>
      <c r="R27" s="59">
        <f t="shared" si="4"/>
        <v>129358</v>
      </c>
      <c r="T27" s="12"/>
    </row>
    <row r="28" spans="1:25" ht="17.25" customHeight="1" x14ac:dyDescent="0.25">
      <c r="A28" s="4"/>
      <c r="B28" s="4"/>
      <c r="C28" s="4"/>
      <c r="D28" s="58">
        <v>2030</v>
      </c>
      <c r="E28" s="58"/>
      <c r="F28" s="58">
        <f t="shared" si="3"/>
        <v>129358</v>
      </c>
      <c r="G28" s="58">
        <f t="shared" si="5"/>
        <v>129858</v>
      </c>
      <c r="H28" s="58">
        <f t="shared" si="5"/>
        <v>130358</v>
      </c>
      <c r="I28" s="58">
        <f t="shared" si="5"/>
        <v>130858</v>
      </c>
      <c r="J28" s="58">
        <f t="shared" si="5"/>
        <v>131358</v>
      </c>
      <c r="K28" s="58">
        <f t="shared" si="5"/>
        <v>131858</v>
      </c>
      <c r="L28" s="58">
        <f t="shared" si="5"/>
        <v>132358</v>
      </c>
      <c r="M28" s="58">
        <f t="shared" si="5"/>
        <v>132858</v>
      </c>
      <c r="N28" s="58">
        <f t="shared" si="5"/>
        <v>133358</v>
      </c>
      <c r="O28" s="58">
        <f t="shared" si="5"/>
        <v>133858</v>
      </c>
      <c r="P28" s="58">
        <f t="shared" si="5"/>
        <v>134358</v>
      </c>
      <c r="Q28" s="63">
        <f>P28+P18-'Summary 3rd CP'!F27</f>
        <v>127039</v>
      </c>
      <c r="R28" s="59">
        <f t="shared" si="4"/>
        <v>127539</v>
      </c>
      <c r="T28" s="12"/>
    </row>
    <row r="29" spans="1:25" x14ac:dyDescent="0.25">
      <c r="A29" s="4"/>
      <c r="B29" s="4"/>
      <c r="C29" s="4"/>
      <c r="D29" s="58">
        <v>2031</v>
      </c>
      <c r="E29" s="58"/>
      <c r="F29" s="58">
        <f t="shared" si="3"/>
        <v>127539</v>
      </c>
      <c r="G29" s="58">
        <f t="shared" si="5"/>
        <v>128039</v>
      </c>
      <c r="H29" s="58">
        <f t="shared" si="5"/>
        <v>128539</v>
      </c>
      <c r="I29" s="58">
        <f t="shared" si="5"/>
        <v>129039</v>
      </c>
      <c r="J29" s="58">
        <f t="shared" si="5"/>
        <v>129539</v>
      </c>
      <c r="K29" s="58">
        <f t="shared" si="5"/>
        <v>130039</v>
      </c>
      <c r="L29" s="58">
        <f t="shared" si="5"/>
        <v>130539</v>
      </c>
      <c r="M29" s="58">
        <f t="shared" si="5"/>
        <v>131039</v>
      </c>
      <c r="N29" s="58">
        <f t="shared" si="5"/>
        <v>131539</v>
      </c>
      <c r="O29" s="58">
        <f t="shared" si="5"/>
        <v>132039</v>
      </c>
      <c r="P29" s="58">
        <f>O29+O19</f>
        <v>132539</v>
      </c>
      <c r="Q29" s="63">
        <f>P29+P19-'Summary 3rd CP'!F28</f>
        <v>124679</v>
      </c>
      <c r="R29" s="59">
        <f t="shared" si="4"/>
        <v>125179</v>
      </c>
      <c r="T29" s="12"/>
    </row>
    <row r="30" spans="1:25" x14ac:dyDescent="0.25">
      <c r="A30" s="4"/>
      <c r="B30" s="4"/>
      <c r="C30" s="4"/>
      <c r="D30" s="1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9"/>
      <c r="T30" s="12"/>
    </row>
    <row r="31" spans="1:25" x14ac:dyDescent="0.25">
      <c r="A31" s="4"/>
      <c r="B31" s="4"/>
      <c r="C31" s="4"/>
      <c r="D31" s="65"/>
      <c r="E31" s="66"/>
      <c r="F31" s="66" t="s">
        <v>6</v>
      </c>
      <c r="G31" s="66" t="s">
        <v>7</v>
      </c>
      <c r="H31" s="66" t="s">
        <v>8</v>
      </c>
      <c r="I31" s="66" t="s">
        <v>9</v>
      </c>
      <c r="J31" s="66" t="s">
        <v>10</v>
      </c>
      <c r="K31" s="66" t="s">
        <v>11</v>
      </c>
      <c r="L31" s="66" t="s">
        <v>12</v>
      </c>
      <c r="M31" s="66" t="s">
        <v>13</v>
      </c>
      <c r="N31" s="66" t="s">
        <v>14</v>
      </c>
      <c r="O31" s="66" t="s">
        <v>15</v>
      </c>
      <c r="P31" s="66" t="s">
        <v>16</v>
      </c>
      <c r="Q31" s="66" t="s">
        <v>17</v>
      </c>
      <c r="R31" s="65" t="s">
        <v>18</v>
      </c>
      <c r="T31" s="16"/>
      <c r="U31" s="14"/>
    </row>
    <row r="32" spans="1:25" x14ac:dyDescent="0.25">
      <c r="A32" s="4"/>
      <c r="B32" s="4"/>
      <c r="C32" s="4"/>
      <c r="D32" s="60">
        <v>2024</v>
      </c>
      <c r="E32" s="67"/>
      <c r="F32" s="67">
        <f t="shared" ref="F32:Q39" si="6">F22*$C$7</f>
        <v>0</v>
      </c>
      <c r="G32" s="67">
        <f t="shared" si="6"/>
        <v>0</v>
      </c>
      <c r="H32" s="67">
        <f t="shared" si="6"/>
        <v>0</v>
      </c>
      <c r="I32" s="67">
        <f t="shared" si="6"/>
        <v>0</v>
      </c>
      <c r="J32" s="67">
        <f t="shared" si="6"/>
        <v>0</v>
      </c>
      <c r="K32" s="67">
        <f t="shared" si="6"/>
        <v>0</v>
      </c>
      <c r="L32" s="67">
        <f t="shared" si="6"/>
        <v>0</v>
      </c>
      <c r="M32" s="67">
        <f t="shared" si="6"/>
        <v>0</v>
      </c>
      <c r="N32" s="67">
        <f t="shared" si="6"/>
        <v>0</v>
      </c>
      <c r="O32" s="67">
        <f t="shared" si="6"/>
        <v>0</v>
      </c>
      <c r="P32" s="67">
        <f t="shared" si="6"/>
        <v>0</v>
      </c>
      <c r="Q32" s="67">
        <f t="shared" si="6"/>
        <v>0</v>
      </c>
      <c r="R32" s="68">
        <f t="shared" ref="R32" si="7">SUM(F32:Q32)</f>
        <v>0</v>
      </c>
    </row>
    <row r="33" spans="1:20" x14ac:dyDescent="0.25">
      <c r="A33" s="4"/>
      <c r="B33" s="4"/>
      <c r="C33" s="4"/>
      <c r="D33" s="58">
        <v>2025</v>
      </c>
      <c r="E33" s="66"/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f t="shared" si="6"/>
        <v>13881.918450075178</v>
      </c>
      <c r="Q33" s="66">
        <f t="shared" si="6"/>
        <v>13470.322515065254</v>
      </c>
      <c r="R33" s="79">
        <f>ROUNDDOWN(SUM(F33:Q33),0)</f>
        <v>27352</v>
      </c>
      <c r="S33" s="17"/>
      <c r="T33" s="12"/>
    </row>
    <row r="34" spans="1:20" x14ac:dyDescent="0.25">
      <c r="A34" s="4"/>
      <c r="B34" s="4"/>
      <c r="C34" s="4"/>
      <c r="D34" s="58">
        <v>2026</v>
      </c>
      <c r="E34" s="66"/>
      <c r="F34" s="66">
        <f t="shared" si="6"/>
        <v>13519.769407786293</v>
      </c>
      <c r="G34" s="66">
        <f t="shared" si="6"/>
        <v>13569.216300507331</v>
      </c>
      <c r="H34" s="66">
        <f t="shared" si="6"/>
        <v>13618.663193228369</v>
      </c>
      <c r="I34" s="66">
        <f t="shared" si="6"/>
        <v>13668.110085949409</v>
      </c>
      <c r="J34" s="66">
        <f t="shared" si="6"/>
        <v>13717.556978670447</v>
      </c>
      <c r="K34" s="66">
        <f t="shared" si="6"/>
        <v>13767.003871391486</v>
      </c>
      <c r="L34" s="66">
        <f t="shared" si="6"/>
        <v>13816.450764112524</v>
      </c>
      <c r="M34" s="66">
        <f>M24*$C$7</f>
        <v>13865.897656833562</v>
      </c>
      <c r="N34" s="66">
        <f t="shared" si="6"/>
        <v>13915.3445495546</v>
      </c>
      <c r="O34" s="66">
        <f t="shared" si="6"/>
        <v>13964.791442275638</v>
      </c>
      <c r="P34" s="66">
        <f t="shared" si="6"/>
        <v>14014.238334996677</v>
      </c>
      <c r="Q34" s="66">
        <f t="shared" si="6"/>
        <v>13555.470064330882</v>
      </c>
      <c r="R34" s="79">
        <f t="shared" ref="R34:R39" si="8">ROUNDDOWN(SUM(F34:Q34),0)</f>
        <v>164992</v>
      </c>
      <c r="S34" s="17"/>
      <c r="T34" s="12"/>
    </row>
    <row r="35" spans="1:20" x14ac:dyDescent="0.25">
      <c r="A35" s="4"/>
      <c r="B35" s="4"/>
      <c r="C35" s="4"/>
      <c r="D35" s="58">
        <v>2027</v>
      </c>
      <c r="E35" s="66"/>
      <c r="F35" s="66">
        <f t="shared" si="6"/>
        <v>13604.916957051921</v>
      </c>
      <c r="G35" s="66">
        <f t="shared" si="6"/>
        <v>13654.363849772959</v>
      </c>
      <c r="H35" s="66">
        <f t="shared" si="6"/>
        <v>13703.810742493997</v>
      </c>
      <c r="I35" s="66">
        <f t="shared" si="6"/>
        <v>13753.257635215035</v>
      </c>
      <c r="J35" s="66">
        <f t="shared" si="6"/>
        <v>13802.704527936074</v>
      </c>
      <c r="K35" s="66">
        <f t="shared" si="6"/>
        <v>13852.151420657112</v>
      </c>
      <c r="L35" s="66">
        <f t="shared" si="6"/>
        <v>13901.598313378152</v>
      </c>
      <c r="M35" s="66">
        <f t="shared" si="6"/>
        <v>13951.04520609919</v>
      </c>
      <c r="N35" s="66">
        <f t="shared" si="6"/>
        <v>14000.492098820228</v>
      </c>
      <c r="O35" s="66">
        <f t="shared" si="6"/>
        <v>14049.938991541267</v>
      </c>
      <c r="P35" s="66">
        <f t="shared" si="6"/>
        <v>14099.385884262305</v>
      </c>
      <c r="Q35" s="66">
        <f t="shared" si="6"/>
        <v>13635.870711895292</v>
      </c>
      <c r="R35" s="79">
        <f t="shared" si="8"/>
        <v>166009</v>
      </c>
      <c r="S35" s="17"/>
      <c r="T35" s="12"/>
    </row>
    <row r="36" spans="1:20" x14ac:dyDescent="0.25">
      <c r="A36" s="4"/>
      <c r="B36" s="4"/>
      <c r="C36" s="4"/>
      <c r="D36" s="58">
        <v>2028</v>
      </c>
      <c r="E36" s="66"/>
      <c r="F36" s="66">
        <f t="shared" si="6"/>
        <v>13685.31760461633</v>
      </c>
      <c r="G36" s="66">
        <f t="shared" si="6"/>
        <v>13734.764497337368</v>
      </c>
      <c r="H36" s="66">
        <f t="shared" si="6"/>
        <v>13784.211390058406</v>
      </c>
      <c r="I36" s="66">
        <f t="shared" si="6"/>
        <v>13833.658282779445</v>
      </c>
      <c r="J36" s="66">
        <f t="shared" si="6"/>
        <v>13883.105175500483</v>
      </c>
      <c r="K36" s="66">
        <f t="shared" si="6"/>
        <v>13932.552068221521</v>
      </c>
      <c r="L36" s="66">
        <f t="shared" si="6"/>
        <v>13981.998960942559</v>
      </c>
      <c r="M36" s="66">
        <f t="shared" si="6"/>
        <v>14031.445853663598</v>
      </c>
      <c r="N36" s="66">
        <f t="shared" si="6"/>
        <v>14080.892746384636</v>
      </c>
      <c r="O36" s="66">
        <f t="shared" si="6"/>
        <v>14130.339639105674</v>
      </c>
      <c r="P36" s="66">
        <f t="shared" si="6"/>
        <v>14179.786531826712</v>
      </c>
      <c r="Q36" s="66">
        <f t="shared" si="6"/>
        <v>13552.799932123948</v>
      </c>
      <c r="R36" s="79">
        <f t="shared" si="8"/>
        <v>166810</v>
      </c>
      <c r="S36" s="17"/>
      <c r="T36" s="12"/>
    </row>
    <row r="37" spans="1:20" x14ac:dyDescent="0.25">
      <c r="A37" s="4"/>
      <c r="B37" s="4"/>
      <c r="C37" s="4"/>
      <c r="D37" s="58">
        <v>2029</v>
      </c>
      <c r="E37" s="66"/>
      <c r="F37" s="66">
        <f t="shared" si="6"/>
        <v>13602.246824844986</v>
      </c>
      <c r="G37" s="66">
        <f t="shared" si="6"/>
        <v>13651.693717566024</v>
      </c>
      <c r="H37" s="66">
        <f t="shared" si="6"/>
        <v>13701.140610287062</v>
      </c>
      <c r="I37" s="66">
        <f t="shared" si="6"/>
        <v>13750.587503008101</v>
      </c>
      <c r="J37" s="66">
        <f t="shared" si="6"/>
        <v>13800.034395729139</v>
      </c>
      <c r="K37" s="66">
        <f t="shared" si="6"/>
        <v>13849.481288450177</v>
      </c>
      <c r="L37" s="66">
        <f t="shared" si="6"/>
        <v>13898.928181171215</v>
      </c>
      <c r="M37" s="66">
        <f t="shared" si="6"/>
        <v>13948.375073892254</v>
      </c>
      <c r="N37" s="66">
        <f t="shared" si="6"/>
        <v>13997.821966613292</v>
      </c>
      <c r="O37" s="66">
        <f t="shared" si="6"/>
        <v>14047.26885933433</v>
      </c>
      <c r="P37" s="66">
        <f t="shared" si="6"/>
        <v>14096.715752055368</v>
      </c>
      <c r="Q37" s="66">
        <f t="shared" si="6"/>
        <v>12743.255404495108</v>
      </c>
      <c r="R37" s="79">
        <f t="shared" si="8"/>
        <v>165087</v>
      </c>
      <c r="S37" s="17"/>
      <c r="T37" s="12"/>
    </row>
    <row r="38" spans="1:20" x14ac:dyDescent="0.25">
      <c r="A38" s="4"/>
      <c r="B38" s="4"/>
      <c r="C38" s="4"/>
      <c r="D38" s="58">
        <v>2030</v>
      </c>
      <c r="E38" s="66"/>
      <c r="F38" s="66">
        <f t="shared" si="6"/>
        <v>12792.702297216147</v>
      </c>
      <c r="G38" s="66">
        <f t="shared" si="6"/>
        <v>12842.149189937185</v>
      </c>
      <c r="H38" s="66">
        <f t="shared" si="6"/>
        <v>12891.596082658223</v>
      </c>
      <c r="I38" s="66">
        <f t="shared" si="6"/>
        <v>12941.042975379261</v>
      </c>
      <c r="J38" s="66">
        <f t="shared" si="6"/>
        <v>12990.4898681003</v>
      </c>
      <c r="K38" s="66">
        <f t="shared" si="6"/>
        <v>13039.936760821338</v>
      </c>
      <c r="L38" s="66">
        <f t="shared" si="6"/>
        <v>13089.383653542376</v>
      </c>
      <c r="M38" s="66">
        <f t="shared" si="6"/>
        <v>13138.830546263414</v>
      </c>
      <c r="N38" s="66">
        <f t="shared" si="6"/>
        <v>13188.277438984453</v>
      </c>
      <c r="O38" s="66">
        <f t="shared" si="6"/>
        <v>13237.724331705491</v>
      </c>
      <c r="P38" s="66">
        <f t="shared" si="6"/>
        <v>13287.171224426529</v>
      </c>
      <c r="Q38" s="66">
        <f t="shared" si="6"/>
        <v>12563.36760877597</v>
      </c>
      <c r="R38" s="79">
        <f t="shared" si="8"/>
        <v>156002</v>
      </c>
      <c r="S38" s="17"/>
      <c r="T38" s="12"/>
    </row>
    <row r="39" spans="1:20" x14ac:dyDescent="0.25">
      <c r="A39" s="4"/>
      <c r="B39" s="4"/>
      <c r="C39" s="4"/>
      <c r="D39" s="58">
        <v>2031</v>
      </c>
      <c r="E39" s="66"/>
      <c r="F39" s="66">
        <f t="shared" si="6"/>
        <v>12612.814501497009</v>
      </c>
      <c r="G39" s="66">
        <f t="shared" si="6"/>
        <v>12662.261394218047</v>
      </c>
      <c r="H39" s="66">
        <f t="shared" si="6"/>
        <v>12711.708286939085</v>
      </c>
      <c r="I39" s="66">
        <f t="shared" si="6"/>
        <v>12761.155179660123</v>
      </c>
      <c r="J39" s="66">
        <f t="shared" si="6"/>
        <v>12810.602072381162</v>
      </c>
      <c r="K39" s="66">
        <f t="shared" si="6"/>
        <v>12860.0489651022</v>
      </c>
      <c r="L39" s="66">
        <f t="shared" si="6"/>
        <v>12909.495857823238</v>
      </c>
      <c r="M39" s="66">
        <f t="shared" si="6"/>
        <v>12958.942750544276</v>
      </c>
      <c r="N39" s="66">
        <f t="shared" si="6"/>
        <v>13008.389643265315</v>
      </c>
      <c r="O39" s="66">
        <f t="shared" si="6"/>
        <v>13057.836535986353</v>
      </c>
      <c r="P39" s="66">
        <f t="shared" si="6"/>
        <v>13107.283428707391</v>
      </c>
      <c r="Q39" s="66">
        <f t="shared" si="6"/>
        <v>12329.978275132669</v>
      </c>
      <c r="R39" s="79">
        <f t="shared" si="8"/>
        <v>153790</v>
      </c>
      <c r="S39" s="17"/>
      <c r="T39" s="12"/>
    </row>
    <row r="40" spans="1:20" x14ac:dyDescent="0.25">
      <c r="A40" s="4"/>
      <c r="B40" s="4"/>
      <c r="C40" s="4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 t="s">
        <v>18</v>
      </c>
      <c r="R40" s="69">
        <f>SUM(R33:R39)</f>
        <v>1000042</v>
      </c>
      <c r="T40" s="12"/>
    </row>
    <row r="41" spans="1:20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20" x14ac:dyDescent="0.25">
      <c r="A42" s="4"/>
      <c r="B42" s="4"/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20" x14ac:dyDescent="0.25">
      <c r="A43" s="4"/>
      <c r="B43" s="4"/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20" x14ac:dyDescent="0.25">
      <c r="A44" s="4"/>
      <c r="B44" s="4"/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</sheetData>
  <mergeCells count="2">
    <mergeCell ref="D10:E10"/>
    <mergeCell ref="D21:E2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4672-1AD3-A14E-AB87-CD8D099C1625}">
  <dimension ref="B5:D18"/>
  <sheetViews>
    <sheetView workbookViewId="0">
      <selection activeCell="E25" sqref="E25"/>
    </sheetView>
  </sheetViews>
  <sheetFormatPr defaultColWidth="8.875" defaultRowHeight="12.75" x14ac:dyDescent="0.2"/>
  <cols>
    <col min="1" max="1" width="8.875" style="2"/>
    <col min="2" max="2" width="14" style="2" bestFit="1" customWidth="1"/>
    <col min="3" max="3" width="10.5" style="2" bestFit="1" customWidth="1"/>
    <col min="4" max="16384" width="8.875" style="2"/>
  </cols>
  <sheetData>
    <row r="5" spans="2:4" x14ac:dyDescent="0.2">
      <c r="B5" s="70" t="s">
        <v>90</v>
      </c>
      <c r="C5" s="71"/>
      <c r="D5" s="37"/>
    </row>
    <row r="6" spans="2:4" x14ac:dyDescent="0.2">
      <c r="B6" s="71" t="s">
        <v>91</v>
      </c>
      <c r="C6" s="72">
        <f>ER_calculation!C42</f>
        <v>2.1214417323481123</v>
      </c>
      <c r="D6" s="37" t="s">
        <v>92</v>
      </c>
    </row>
    <row r="7" spans="2:4" x14ac:dyDescent="0.2">
      <c r="B7" s="37"/>
      <c r="C7" s="37"/>
      <c r="D7" s="37"/>
    </row>
    <row r="8" spans="2:4" x14ac:dyDescent="0.2">
      <c r="B8" s="37"/>
      <c r="C8" s="37"/>
      <c r="D8" s="37"/>
    </row>
    <row r="9" spans="2:4" x14ac:dyDescent="0.2">
      <c r="B9" s="73" t="s">
        <v>93</v>
      </c>
      <c r="C9" s="37"/>
      <c r="D9" s="37"/>
    </row>
    <row r="10" spans="2:4" x14ac:dyDescent="0.2">
      <c r="B10" s="71" t="s">
        <v>94</v>
      </c>
      <c r="C10" s="37">
        <v>1.5599999999999999E-2</v>
      </c>
      <c r="D10" s="37" t="s">
        <v>95</v>
      </c>
    </row>
    <row r="11" spans="2:4" x14ac:dyDescent="0.2">
      <c r="B11" s="37"/>
      <c r="C11" s="37"/>
      <c r="D11" s="37"/>
    </row>
    <row r="12" spans="2:4" x14ac:dyDescent="0.2">
      <c r="B12" s="37"/>
      <c r="C12" s="37"/>
      <c r="D12" s="37"/>
    </row>
    <row r="13" spans="2:4" x14ac:dyDescent="0.2">
      <c r="B13" s="73" t="s">
        <v>96</v>
      </c>
      <c r="C13" s="37"/>
      <c r="D13" s="37"/>
    </row>
    <row r="14" spans="2:4" x14ac:dyDescent="0.2">
      <c r="B14" s="71" t="s">
        <v>91</v>
      </c>
      <c r="C14" s="37">
        <f>C10*C6</f>
        <v>3.3094491024630551E-2</v>
      </c>
      <c r="D14" s="37" t="s">
        <v>97</v>
      </c>
    </row>
    <row r="15" spans="2:4" x14ac:dyDescent="0.2">
      <c r="B15" s="37"/>
      <c r="C15" s="37"/>
      <c r="D15" s="37"/>
    </row>
    <row r="16" spans="2:4" x14ac:dyDescent="0.2">
      <c r="B16" s="37"/>
      <c r="C16" s="37"/>
      <c r="D16" s="37"/>
    </row>
    <row r="17" spans="2:4" x14ac:dyDescent="0.2">
      <c r="B17" s="37" t="s">
        <v>98</v>
      </c>
      <c r="C17" s="37">
        <v>277.77699999999999</v>
      </c>
      <c r="D17" s="37"/>
    </row>
    <row r="18" spans="2:4" x14ac:dyDescent="0.2">
      <c r="B18" s="71" t="s">
        <v>91</v>
      </c>
      <c r="C18" s="74">
        <f>C17*C14</f>
        <v>9.1928884333488003</v>
      </c>
      <c r="D18" s="37" t="s">
        <v>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3rd CP</vt:lpstr>
      <vt:lpstr>ER_calculation</vt:lpstr>
      <vt:lpstr>Project_ER_per Year</vt:lpstr>
      <vt:lpstr>Threshold calculation</vt:lpstr>
    </vt:vector>
  </TitlesOfParts>
  <Company>Stiftung myclimate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</dc:creator>
  <cp:lastModifiedBy>Soham Perret</cp:lastModifiedBy>
  <dcterms:created xsi:type="dcterms:W3CDTF">2008-10-20T14:37:02Z</dcterms:created>
  <dcterms:modified xsi:type="dcterms:W3CDTF">2026-02-20T06:04:02Z</dcterms:modified>
</cp:coreProperties>
</file>